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LRC\REDBOOK\Taxi Rate Change Exhibits\"/>
    </mc:Choice>
  </mc:AlternateContent>
  <xr:revisionPtr revIDLastSave="0" documentId="13_ncr:1_{33E3174C-3CBD-4919-966E-9BAF7B20E90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TLCS 12.1.2023" sheetId="17" r:id="rId1"/>
    <sheet name="summary test" sheetId="6" state="hidden" r:id="rId2"/>
    <sheet name="backup 6-1-16" sheetId="15" state="hidden" r:id="rId3"/>
    <sheet name="Sheet1" sheetId="18" state="hidden" r:id="rId4"/>
    <sheet name="backup 9-1-14" sheetId="14" state="hidden" r:id="rId5"/>
    <sheet name="backup 4-1-13" sheetId="13" state="hidden" r:id="rId6"/>
    <sheet name="backup 11-1-09" sheetId="11" state="hidden" r:id="rId7"/>
    <sheet name="backup 10-1-03" sheetId="9" state="hidden" r:id="rId8"/>
    <sheet name="backup 10-1-02" sheetId="8" state="hidden" r:id="rId9"/>
    <sheet name="backup 10-1-01" sheetId="7" state="hidden" r:id="rId10"/>
    <sheet name="backup 10-1-00" sheetId="5" state="hidden" r:id="rId11"/>
    <sheet name="backup 1-1-97" sheetId="2" state="hidden" r:id="rId12"/>
    <sheet name="backup 1-1-99" sheetId="4" state="hidden" r:id="rId13"/>
    <sheet name="backup 1-1-98" sheetId="3" state="hidden" r:id="rId14"/>
  </sheets>
  <externalReferences>
    <externalReference r:id="rId15"/>
  </externalReferences>
  <definedNames>
    <definedName name="datayear">[1]Data!$D$4</definedName>
    <definedName name="_xlnm.Print_Area" localSheetId="10">'backup 10-1-00'!$A$1:$I$67</definedName>
    <definedName name="_xlnm.Print_Area" localSheetId="9">'backup 10-1-01'!$A$1:$I$67</definedName>
    <definedName name="_xlnm.Print_Area" localSheetId="8">'backup 10-1-02'!$A$1:$I$75</definedName>
    <definedName name="_xlnm.Print_Area" localSheetId="7">'backup 10-1-03'!$A$1:$I$75</definedName>
    <definedName name="_xlnm.Print_Area" localSheetId="6">'backup 11-1-09'!$A$1:$I$158</definedName>
    <definedName name="_xlnm.Print_Area" localSheetId="13">'backup 1-1-98'!$A$1:$I$67</definedName>
    <definedName name="_xlnm.Print_Area" localSheetId="12">'backup 1-1-99'!$A$1:$I$67</definedName>
    <definedName name="_xlnm.Print_Area" localSheetId="5">'backup 4-1-13'!$A$1:$I$158</definedName>
    <definedName name="_xlnm.Print_Area" localSheetId="2">'backup 6-1-16'!$A$1:$I$158</definedName>
    <definedName name="_xlnm.Print_Area" localSheetId="4">'backup 9-1-14'!$A$1:$I$158</definedName>
    <definedName name="_xlnm.Print_Area" localSheetId="0">'TLCS 12.1.2023'!$A$1:$AO$41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5" i="6" l="1"/>
  <c r="AB25" i="6"/>
  <c r="B129" i="15" l="1"/>
  <c r="B128" i="15"/>
  <c r="B136" i="15"/>
  <c r="B127" i="15"/>
  <c r="G127" i="15" s="1"/>
  <c r="B141" i="15"/>
  <c r="D153" i="15"/>
  <c r="F149" i="15"/>
  <c r="B97" i="15"/>
  <c r="E42" i="15"/>
  <c r="B45" i="15"/>
  <c r="B77" i="15"/>
  <c r="B76" i="15"/>
  <c r="F76" i="15" s="1"/>
  <c r="B83" i="15"/>
  <c r="B82" i="15"/>
  <c r="B74" i="15"/>
  <c r="B88" i="15"/>
  <c r="F88" i="15" s="1"/>
  <c r="B73" i="15"/>
  <c r="B24" i="15"/>
  <c r="B23" i="15"/>
  <c r="B30" i="15"/>
  <c r="B29" i="15"/>
  <c r="B21" i="15"/>
  <c r="B35" i="15"/>
  <c r="F35" i="15" s="1"/>
  <c r="K150" i="14"/>
  <c r="F150" i="14"/>
  <c r="F154" i="14" s="1"/>
  <c r="B154" i="14"/>
  <c r="D130" i="14"/>
  <c r="G130" i="14" s="1"/>
  <c r="H130" i="14" s="1"/>
  <c r="B130" i="14"/>
  <c r="F130" i="14" s="1"/>
  <c r="E119" i="14"/>
  <c r="B129" i="14"/>
  <c r="B128" i="14"/>
  <c r="D136" i="14"/>
  <c r="B136" i="14"/>
  <c r="E116" i="14"/>
  <c r="B135" i="14"/>
  <c r="D127" i="14"/>
  <c r="D126" i="14"/>
  <c r="C126" i="14"/>
  <c r="B24" i="14"/>
  <c r="B23" i="14"/>
  <c r="B22" i="14"/>
  <c r="B29" i="14"/>
  <c r="B32" i="14" s="1"/>
  <c r="B21" i="14"/>
  <c r="B35" i="14"/>
  <c r="F35" i="14" s="1"/>
  <c r="B16" i="14"/>
  <c r="B77" i="14"/>
  <c r="B76" i="14"/>
  <c r="F76" i="14" s="1"/>
  <c r="B75" i="14"/>
  <c r="B74" i="14"/>
  <c r="B88" i="14"/>
  <c r="B69" i="14"/>
  <c r="C98" i="14"/>
  <c r="E94" i="14"/>
  <c r="B97" i="14"/>
  <c r="E42" i="14"/>
  <c r="F41" i="14"/>
  <c r="F45" i="14" s="1"/>
  <c r="Z25" i="6"/>
  <c r="Y25" i="6"/>
  <c r="B153" i="15"/>
  <c r="C141" i="15"/>
  <c r="C136" i="15"/>
  <c r="A136" i="15"/>
  <c r="C135" i="15"/>
  <c r="A135" i="15"/>
  <c r="C130" i="15"/>
  <c r="C129" i="15"/>
  <c r="C128" i="15"/>
  <c r="C127" i="15"/>
  <c r="E120" i="15"/>
  <c r="B130" i="15"/>
  <c r="F130" i="15" s="1"/>
  <c r="E119" i="15"/>
  <c r="D129" i="15"/>
  <c r="E118" i="15"/>
  <c r="E117" i="15"/>
  <c r="E116" i="15"/>
  <c r="B135" i="15"/>
  <c r="E115" i="15"/>
  <c r="D127" i="15"/>
  <c r="D141" i="15"/>
  <c r="D126" i="15"/>
  <c r="C126" i="15"/>
  <c r="D98" i="15"/>
  <c r="E98" i="15" s="1"/>
  <c r="C98" i="15"/>
  <c r="D88" i="15"/>
  <c r="C88" i="15"/>
  <c r="D83" i="15"/>
  <c r="C83" i="15"/>
  <c r="A83" i="15"/>
  <c r="D82" i="15"/>
  <c r="C82" i="15"/>
  <c r="A82" i="15"/>
  <c r="D77" i="15"/>
  <c r="C77" i="15"/>
  <c r="D76" i="15"/>
  <c r="C76" i="15"/>
  <c r="D75" i="15"/>
  <c r="C75" i="15"/>
  <c r="E75" i="15" s="1"/>
  <c r="D74" i="15"/>
  <c r="C74" i="15"/>
  <c r="D73" i="15"/>
  <c r="E73" i="15" s="1"/>
  <c r="C73" i="15"/>
  <c r="E67" i="15"/>
  <c r="E66" i="15"/>
  <c r="E65" i="15"/>
  <c r="B75" i="15"/>
  <c r="E64" i="15"/>
  <c r="E63" i="15"/>
  <c r="E62" i="15"/>
  <c r="E61" i="15"/>
  <c r="E60" i="15"/>
  <c r="D35" i="15"/>
  <c r="C35" i="15"/>
  <c r="D30" i="15"/>
  <c r="C30" i="15"/>
  <c r="A30" i="15"/>
  <c r="D29" i="15"/>
  <c r="C29" i="15"/>
  <c r="A29" i="15"/>
  <c r="D24" i="15"/>
  <c r="C24" i="15"/>
  <c r="D23" i="15"/>
  <c r="C23" i="15"/>
  <c r="D22" i="15"/>
  <c r="C22" i="15"/>
  <c r="D21" i="15"/>
  <c r="C21" i="15"/>
  <c r="D20" i="15"/>
  <c r="C20" i="15"/>
  <c r="E14" i="15"/>
  <c r="E13" i="15"/>
  <c r="E12" i="15"/>
  <c r="B22" i="15"/>
  <c r="E11" i="15"/>
  <c r="E10" i="15"/>
  <c r="E9" i="15"/>
  <c r="E8" i="15"/>
  <c r="E7" i="15"/>
  <c r="B30" i="14"/>
  <c r="D141" i="14"/>
  <c r="D135" i="14"/>
  <c r="E135" i="14" s="1"/>
  <c r="B126" i="14"/>
  <c r="B132" i="14" s="1"/>
  <c r="B127" i="14"/>
  <c r="D128" i="14"/>
  <c r="B83" i="14"/>
  <c r="W25" i="6"/>
  <c r="V25" i="6"/>
  <c r="E7" i="14"/>
  <c r="E8" i="14"/>
  <c r="E9" i="14"/>
  <c r="E10" i="14"/>
  <c r="E11" i="14"/>
  <c r="E12" i="14"/>
  <c r="E13" i="14"/>
  <c r="E14" i="14"/>
  <c r="C20" i="14"/>
  <c r="D20" i="14"/>
  <c r="C21" i="14"/>
  <c r="D21" i="14"/>
  <c r="E21" i="14" s="1"/>
  <c r="C22" i="14"/>
  <c r="D22" i="14"/>
  <c r="C23" i="14"/>
  <c r="D23" i="14"/>
  <c r="C24" i="14"/>
  <c r="D24" i="14"/>
  <c r="A29" i="14"/>
  <c r="C29" i="14"/>
  <c r="D29" i="14"/>
  <c r="A30" i="14"/>
  <c r="C30" i="14"/>
  <c r="D30" i="14"/>
  <c r="C35" i="14"/>
  <c r="D35" i="14"/>
  <c r="E60" i="14"/>
  <c r="E61" i="14"/>
  <c r="E62" i="14"/>
  <c r="E63" i="14"/>
  <c r="E64" i="14"/>
  <c r="E65" i="14"/>
  <c r="E66" i="14"/>
  <c r="E67" i="14"/>
  <c r="C73" i="14"/>
  <c r="D73" i="14"/>
  <c r="E73" i="14"/>
  <c r="C74" i="14"/>
  <c r="E74" i="14" s="1"/>
  <c r="D74" i="14"/>
  <c r="C75" i="14"/>
  <c r="D75" i="14"/>
  <c r="C76" i="14"/>
  <c r="D76" i="14"/>
  <c r="E76" i="14" s="1"/>
  <c r="C77" i="14"/>
  <c r="D77" i="14"/>
  <c r="E77" i="14" s="1"/>
  <c r="A82" i="14"/>
  <c r="C82" i="14"/>
  <c r="E82" i="14" s="1"/>
  <c r="D82" i="14"/>
  <c r="A83" i="14"/>
  <c r="C83" i="14"/>
  <c r="D83" i="14"/>
  <c r="C88" i="14"/>
  <c r="D88" i="14"/>
  <c r="E114" i="14"/>
  <c r="E118" i="14"/>
  <c r="B122" i="14"/>
  <c r="C127" i="14"/>
  <c r="C128" i="14"/>
  <c r="C129" i="14"/>
  <c r="C130" i="14"/>
  <c r="A135" i="14"/>
  <c r="C135" i="14"/>
  <c r="A136" i="14"/>
  <c r="C136" i="14"/>
  <c r="C141" i="14"/>
  <c r="B154" i="13"/>
  <c r="C154" i="13" s="1"/>
  <c r="B153" i="13"/>
  <c r="D153" i="13"/>
  <c r="E153" i="13" s="1"/>
  <c r="C153" i="13"/>
  <c r="K150" i="13"/>
  <c r="G150" i="13"/>
  <c r="G154" i="13" s="1"/>
  <c r="H154" i="13" s="1"/>
  <c r="F150" i="13"/>
  <c r="E150" i="13"/>
  <c r="K149" i="13"/>
  <c r="G149" i="13"/>
  <c r="F149" i="13"/>
  <c r="F153" i="13" s="1"/>
  <c r="E149" i="13"/>
  <c r="D141" i="13"/>
  <c r="C141" i="13"/>
  <c r="B141" i="13"/>
  <c r="D136" i="13"/>
  <c r="C136" i="13"/>
  <c r="B136" i="13"/>
  <c r="A136" i="13"/>
  <c r="D135" i="13"/>
  <c r="C135" i="13"/>
  <c r="B135" i="13"/>
  <c r="A135" i="13"/>
  <c r="D130" i="13"/>
  <c r="C130" i="13"/>
  <c r="B130" i="13"/>
  <c r="D129" i="13"/>
  <c r="G129" i="13" s="1"/>
  <c r="C129" i="13"/>
  <c r="B129" i="13"/>
  <c r="F129" i="13" s="1"/>
  <c r="H129" i="13" s="1"/>
  <c r="D128" i="13"/>
  <c r="C128" i="13"/>
  <c r="B128" i="13"/>
  <c r="D127" i="13"/>
  <c r="C127" i="13"/>
  <c r="B127" i="13"/>
  <c r="D126" i="13"/>
  <c r="C126" i="13"/>
  <c r="B126" i="13"/>
  <c r="B122" i="13"/>
  <c r="D122" i="13" s="1"/>
  <c r="E122" i="13" s="1"/>
  <c r="E120" i="13"/>
  <c r="E119" i="13"/>
  <c r="E118" i="13"/>
  <c r="E117" i="13"/>
  <c r="E116" i="13"/>
  <c r="E115" i="13"/>
  <c r="E114" i="13"/>
  <c r="E113" i="13"/>
  <c r="D98" i="13"/>
  <c r="E98" i="13" s="1"/>
  <c r="C98" i="13"/>
  <c r="B98" i="13"/>
  <c r="B97" i="13"/>
  <c r="D97" i="13" s="1"/>
  <c r="E97" i="13" s="1"/>
  <c r="G95" i="13"/>
  <c r="F95" i="13"/>
  <c r="E95" i="13"/>
  <c r="G94" i="13"/>
  <c r="F94" i="13"/>
  <c r="E94" i="13"/>
  <c r="D88" i="13"/>
  <c r="G88" i="13" s="1"/>
  <c r="C88" i="13"/>
  <c r="B88" i="13"/>
  <c r="F88" i="13" s="1"/>
  <c r="D83" i="13"/>
  <c r="C83" i="13"/>
  <c r="E83" i="13" s="1"/>
  <c r="B83" i="13"/>
  <c r="A83" i="13"/>
  <c r="D82" i="13"/>
  <c r="G82" i="13" s="1"/>
  <c r="H82" i="13" s="1"/>
  <c r="C82" i="13"/>
  <c r="F82" i="13"/>
  <c r="B82" i="13"/>
  <c r="A82" i="13"/>
  <c r="D77" i="13"/>
  <c r="C77" i="13"/>
  <c r="B77" i="13"/>
  <c r="D76" i="13"/>
  <c r="G76" i="13" s="1"/>
  <c r="H76" i="13" s="1"/>
  <c r="C76" i="13"/>
  <c r="F76" i="13"/>
  <c r="B76" i="13"/>
  <c r="D75" i="13"/>
  <c r="C75" i="13"/>
  <c r="B75" i="13"/>
  <c r="D74" i="13"/>
  <c r="E74" i="13" s="1"/>
  <c r="C74" i="13"/>
  <c r="B74" i="13"/>
  <c r="D73" i="13"/>
  <c r="C73" i="13"/>
  <c r="B73" i="13"/>
  <c r="B69" i="13"/>
  <c r="C69" i="13" s="1"/>
  <c r="E67" i="13"/>
  <c r="E66" i="13"/>
  <c r="E65" i="13"/>
  <c r="E64" i="13"/>
  <c r="E63" i="13"/>
  <c r="E62" i="13"/>
  <c r="E61" i="13"/>
  <c r="E60" i="13"/>
  <c r="B45" i="13"/>
  <c r="D45" i="13" s="1"/>
  <c r="B44" i="13"/>
  <c r="D44" i="13" s="1"/>
  <c r="G42" i="13"/>
  <c r="F42" i="13"/>
  <c r="E42" i="13"/>
  <c r="G41" i="13"/>
  <c r="G45" i="13"/>
  <c r="F41" i="13"/>
  <c r="F44" i="13" s="1"/>
  <c r="E41" i="13"/>
  <c r="D35" i="13"/>
  <c r="C35" i="13"/>
  <c r="B35" i="13"/>
  <c r="D30" i="13"/>
  <c r="C30" i="13"/>
  <c r="F30" i="13" s="1"/>
  <c r="B30" i="13"/>
  <c r="A30" i="13"/>
  <c r="D29" i="13"/>
  <c r="C29" i="13"/>
  <c r="B29" i="13"/>
  <c r="A29" i="13"/>
  <c r="D24" i="13"/>
  <c r="C24" i="13"/>
  <c r="B24" i="13"/>
  <c r="D23" i="13"/>
  <c r="G23" i="13" s="1"/>
  <c r="C23" i="13"/>
  <c r="B23" i="13"/>
  <c r="D22" i="13"/>
  <c r="C22" i="13"/>
  <c r="B22" i="13"/>
  <c r="D21" i="13"/>
  <c r="C21" i="13"/>
  <c r="B21" i="13"/>
  <c r="D20" i="13"/>
  <c r="C20" i="13"/>
  <c r="B20" i="13"/>
  <c r="B26" i="13" s="1"/>
  <c r="B16" i="13"/>
  <c r="D16" i="13" s="1"/>
  <c r="E16" i="13" s="1"/>
  <c r="S11" i="6" s="1"/>
  <c r="E14" i="13"/>
  <c r="E13" i="13"/>
  <c r="E12" i="13"/>
  <c r="E11" i="13"/>
  <c r="E10" i="13"/>
  <c r="E9" i="13"/>
  <c r="E8" i="13"/>
  <c r="S9" i="6" s="1"/>
  <c r="E7" i="13"/>
  <c r="K149" i="11"/>
  <c r="K150" i="11"/>
  <c r="G149" i="11"/>
  <c r="G150" i="11"/>
  <c r="B45" i="11"/>
  <c r="D45" i="11" s="1"/>
  <c r="B44" i="11"/>
  <c r="D44" i="11"/>
  <c r="E44" i="11" s="1"/>
  <c r="B16" i="11"/>
  <c r="D16" i="11"/>
  <c r="E16" i="11" s="1"/>
  <c r="P11" i="6" s="1"/>
  <c r="B97" i="11"/>
  <c r="D97" i="11" s="1"/>
  <c r="B69" i="11"/>
  <c r="D69" i="11" s="1"/>
  <c r="F150" i="11"/>
  <c r="F149" i="11"/>
  <c r="H149" i="11"/>
  <c r="B153" i="11"/>
  <c r="B154" i="11"/>
  <c r="B122" i="11"/>
  <c r="C122" i="11" s="1"/>
  <c r="E122" i="11" s="1"/>
  <c r="D141" i="11"/>
  <c r="C141" i="11"/>
  <c r="E141" i="11" s="1"/>
  <c r="B141" i="11"/>
  <c r="D136" i="11"/>
  <c r="G136" i="11" s="1"/>
  <c r="C136" i="11"/>
  <c r="B136" i="11"/>
  <c r="D135" i="11"/>
  <c r="C135" i="11"/>
  <c r="B135" i="11"/>
  <c r="B138" i="11" s="1"/>
  <c r="D126" i="11"/>
  <c r="C126" i="11"/>
  <c r="B126" i="11"/>
  <c r="B132" i="11" s="1"/>
  <c r="D127" i="11"/>
  <c r="C127" i="11"/>
  <c r="B127" i="11"/>
  <c r="D128" i="11"/>
  <c r="C128" i="11"/>
  <c r="B128" i="11"/>
  <c r="F128" i="11" s="1"/>
  <c r="D129" i="11"/>
  <c r="C129" i="11"/>
  <c r="B129" i="11"/>
  <c r="D130" i="11"/>
  <c r="C130" i="11"/>
  <c r="G130" i="11" s="1"/>
  <c r="B130" i="11"/>
  <c r="H150" i="11"/>
  <c r="E150" i="11"/>
  <c r="E149" i="11"/>
  <c r="A136" i="11"/>
  <c r="A135" i="11"/>
  <c r="E120" i="11"/>
  <c r="E119" i="11"/>
  <c r="E118" i="11"/>
  <c r="E117" i="11"/>
  <c r="E116" i="11"/>
  <c r="E115" i="11"/>
  <c r="E114" i="11"/>
  <c r="E113" i="11"/>
  <c r="G95" i="11"/>
  <c r="G94" i="11"/>
  <c r="D88" i="11"/>
  <c r="E88" i="11"/>
  <c r="C88" i="11"/>
  <c r="F88" i="11" s="1"/>
  <c r="B88" i="11"/>
  <c r="D83" i="11"/>
  <c r="C83" i="11"/>
  <c r="B83" i="11"/>
  <c r="D82" i="11"/>
  <c r="D85" i="11" s="1"/>
  <c r="E85" i="11" s="1"/>
  <c r="C82" i="11"/>
  <c r="B82" i="11"/>
  <c r="B85" i="11" s="1"/>
  <c r="C85" i="11" s="1"/>
  <c r="D73" i="11"/>
  <c r="C73" i="11"/>
  <c r="B73" i="11"/>
  <c r="B79" i="11" s="1"/>
  <c r="D74" i="11"/>
  <c r="C74" i="11"/>
  <c r="B74" i="11"/>
  <c r="D75" i="11"/>
  <c r="C75" i="11"/>
  <c r="G75" i="11" s="1"/>
  <c r="B75" i="11"/>
  <c r="D76" i="11"/>
  <c r="C76" i="11"/>
  <c r="B76" i="11"/>
  <c r="D77" i="11"/>
  <c r="C77" i="11"/>
  <c r="F77" i="11" s="1"/>
  <c r="B77" i="11"/>
  <c r="F95" i="11"/>
  <c r="F97" i="11" s="1"/>
  <c r="F94" i="11"/>
  <c r="D98" i="11"/>
  <c r="E98" i="11" s="1"/>
  <c r="C98" i="11"/>
  <c r="B98" i="11"/>
  <c r="E95" i="11"/>
  <c r="E94" i="11"/>
  <c r="A83" i="11"/>
  <c r="A82" i="11"/>
  <c r="E76" i="11"/>
  <c r="E67" i="11"/>
  <c r="E66" i="11"/>
  <c r="E65" i="11"/>
  <c r="E64" i="11"/>
  <c r="E63" i="11"/>
  <c r="E62" i="11"/>
  <c r="E61" i="11"/>
  <c r="E60" i="11"/>
  <c r="D35" i="11"/>
  <c r="E35" i="11" s="1"/>
  <c r="C35" i="11"/>
  <c r="B35" i="11"/>
  <c r="D30" i="11"/>
  <c r="C30" i="11"/>
  <c r="B30" i="11"/>
  <c r="F30" i="11" s="1"/>
  <c r="D29" i="11"/>
  <c r="C29" i="11"/>
  <c r="B29" i="11"/>
  <c r="D20" i="11"/>
  <c r="E20" i="11"/>
  <c r="C20" i="11"/>
  <c r="B20" i="11"/>
  <c r="D21" i="11"/>
  <c r="E21" i="11" s="1"/>
  <c r="C21" i="11"/>
  <c r="B21" i="11"/>
  <c r="D22" i="11"/>
  <c r="E22" i="11" s="1"/>
  <c r="G22" i="11"/>
  <c r="C22" i="11"/>
  <c r="B22" i="11"/>
  <c r="F22" i="11"/>
  <c r="D23" i="11"/>
  <c r="C23" i="11"/>
  <c r="F23" i="11" s="1"/>
  <c r="B23" i="11"/>
  <c r="D24" i="11"/>
  <c r="C24" i="11"/>
  <c r="B24" i="11"/>
  <c r="G41" i="11"/>
  <c r="G44" i="11" s="1"/>
  <c r="H44" i="11" s="1"/>
  <c r="P14" i="6" s="1"/>
  <c r="G42" i="11"/>
  <c r="H42" i="11" s="1"/>
  <c r="F21" i="11"/>
  <c r="F41" i="11"/>
  <c r="H41" i="11" s="1"/>
  <c r="F42" i="11"/>
  <c r="G45" i="11"/>
  <c r="E42" i="11"/>
  <c r="E41" i="11"/>
  <c r="B32" i="11"/>
  <c r="A30" i="11"/>
  <c r="A29" i="11"/>
  <c r="E14" i="11"/>
  <c r="E13" i="11"/>
  <c r="E12" i="11"/>
  <c r="E11" i="11"/>
  <c r="E10" i="11"/>
  <c r="E9" i="11"/>
  <c r="E8" i="11"/>
  <c r="P9" i="6" s="1"/>
  <c r="E7" i="11"/>
  <c r="E43" i="9"/>
  <c r="E73" i="9" s="1"/>
  <c r="E8" i="9"/>
  <c r="E7" i="9"/>
  <c r="B16" i="9"/>
  <c r="I7" i="9"/>
  <c r="B8" i="9"/>
  <c r="E9" i="9"/>
  <c r="I9" i="9"/>
  <c r="B10" i="9"/>
  <c r="B29" i="9" s="1"/>
  <c r="E10" i="9"/>
  <c r="E11" i="9"/>
  <c r="I11" i="9"/>
  <c r="B12" i="9"/>
  <c r="E12" i="9"/>
  <c r="E13" i="9"/>
  <c r="E14" i="9"/>
  <c r="B20" i="9"/>
  <c r="B26" i="9" s="1"/>
  <c r="I23" i="9" s="1"/>
  <c r="C20" i="9"/>
  <c r="D20" i="9"/>
  <c r="B21" i="9"/>
  <c r="C21" i="9"/>
  <c r="D21" i="9"/>
  <c r="E21" i="9"/>
  <c r="C22" i="9"/>
  <c r="D22" i="9"/>
  <c r="B23" i="9"/>
  <c r="C23" i="9"/>
  <c r="D23" i="9"/>
  <c r="B24" i="9"/>
  <c r="C24" i="9"/>
  <c r="D24" i="9"/>
  <c r="A29" i="9"/>
  <c r="C29" i="9"/>
  <c r="D29" i="9"/>
  <c r="E29" i="9" s="1"/>
  <c r="A30" i="9"/>
  <c r="B30" i="9"/>
  <c r="C30" i="9"/>
  <c r="D30" i="9"/>
  <c r="E42" i="9"/>
  <c r="B51" i="9"/>
  <c r="I44" i="9" s="1"/>
  <c r="B43" i="9"/>
  <c r="B73" i="9" s="1"/>
  <c r="E44" i="9"/>
  <c r="B45" i="9"/>
  <c r="B64" i="9" s="1"/>
  <c r="E45" i="9"/>
  <c r="E46" i="9"/>
  <c r="B47" i="9"/>
  <c r="I47" i="9" s="1"/>
  <c r="E47" i="9"/>
  <c r="E48" i="9"/>
  <c r="I48" i="9"/>
  <c r="E49" i="9"/>
  <c r="B55" i="9"/>
  <c r="C55" i="9"/>
  <c r="D55" i="9"/>
  <c r="E55" i="9" s="1"/>
  <c r="B56" i="9"/>
  <c r="C56" i="9"/>
  <c r="D56" i="9"/>
  <c r="E56" i="9" s="1"/>
  <c r="C57" i="9"/>
  <c r="D57" i="9"/>
  <c r="A58" i="9"/>
  <c r="B58" i="9"/>
  <c r="C58" i="9"/>
  <c r="E58" i="9" s="1"/>
  <c r="D58" i="9"/>
  <c r="A59" i="9"/>
  <c r="B59" i="9"/>
  <c r="I59" i="9" s="1"/>
  <c r="C59" i="9"/>
  <c r="D59" i="9"/>
  <c r="E59" i="9" s="1"/>
  <c r="A64" i="9"/>
  <c r="C64" i="9"/>
  <c r="D64" i="9"/>
  <c r="A65" i="9"/>
  <c r="B65" i="9"/>
  <c r="C65" i="9"/>
  <c r="D65" i="9"/>
  <c r="C73" i="9"/>
  <c r="D73" i="9"/>
  <c r="E43" i="8"/>
  <c r="E73" i="8"/>
  <c r="C73" i="8"/>
  <c r="D73" i="8"/>
  <c r="B43" i="8"/>
  <c r="B73" i="8" s="1"/>
  <c r="B45" i="8"/>
  <c r="B64" i="8" s="1"/>
  <c r="B55" i="8"/>
  <c r="I55" i="8" s="1"/>
  <c r="B61" i="8"/>
  <c r="B71" i="8" s="1"/>
  <c r="B12" i="8"/>
  <c r="M31" i="6"/>
  <c r="E8" i="8"/>
  <c r="M9" i="6" s="1"/>
  <c r="D58" i="8"/>
  <c r="C58" i="8"/>
  <c r="D59" i="8"/>
  <c r="E59" i="8" s="1"/>
  <c r="C59" i="8"/>
  <c r="B58" i="8"/>
  <c r="I58" i="8" s="1"/>
  <c r="B59" i="8"/>
  <c r="A59" i="8"/>
  <c r="A58" i="8"/>
  <c r="E49" i="8"/>
  <c r="E48" i="8"/>
  <c r="B47" i="8"/>
  <c r="B57" i="8" s="1"/>
  <c r="E7" i="8"/>
  <c r="B16" i="8"/>
  <c r="B8" i="8"/>
  <c r="E9" i="8"/>
  <c r="B10" i="8"/>
  <c r="I10" i="8" s="1"/>
  <c r="E10" i="8"/>
  <c r="E11" i="8"/>
  <c r="E12" i="8"/>
  <c r="E13" i="8"/>
  <c r="E14" i="8"/>
  <c r="B20" i="8"/>
  <c r="C20" i="8"/>
  <c r="E20" i="8" s="1"/>
  <c r="D20" i="8"/>
  <c r="B21" i="8"/>
  <c r="C21" i="8"/>
  <c r="D21" i="8"/>
  <c r="B22" i="8"/>
  <c r="C22" i="8"/>
  <c r="E22" i="8" s="1"/>
  <c r="D22" i="8"/>
  <c r="B23" i="8"/>
  <c r="C23" i="8"/>
  <c r="D23" i="8"/>
  <c r="B24" i="8"/>
  <c r="C24" i="8"/>
  <c r="D24" i="8"/>
  <c r="A29" i="8"/>
  <c r="C29" i="8"/>
  <c r="D29" i="8"/>
  <c r="A30" i="8"/>
  <c r="B30" i="8"/>
  <c r="C30" i="8"/>
  <c r="D30" i="8"/>
  <c r="E42" i="8"/>
  <c r="B51" i="8"/>
  <c r="I48" i="8" s="1"/>
  <c r="E44" i="8"/>
  <c r="E45" i="8"/>
  <c r="E46" i="8"/>
  <c r="E47" i="8"/>
  <c r="C55" i="8"/>
  <c r="D55" i="8"/>
  <c r="B56" i="8"/>
  <c r="I56" i="8" s="1"/>
  <c r="C56" i="8"/>
  <c r="D56" i="8"/>
  <c r="C57" i="8"/>
  <c r="D57" i="8"/>
  <c r="E57" i="8" s="1"/>
  <c r="A64" i="8"/>
  <c r="C64" i="8"/>
  <c r="D64" i="8"/>
  <c r="A65" i="8"/>
  <c r="B65" i="8"/>
  <c r="C65" i="8"/>
  <c r="D65" i="8"/>
  <c r="E65" i="8" s="1"/>
  <c r="B49" i="5"/>
  <c r="I49" i="5" s="1"/>
  <c r="B47" i="5"/>
  <c r="B57" i="5" s="1"/>
  <c r="I57" i="5" s="1"/>
  <c r="B45" i="5"/>
  <c r="B64" i="5" s="1"/>
  <c r="B67" i="5" s="1"/>
  <c r="I65" i="5" s="1"/>
  <c r="B43" i="5"/>
  <c r="B14" i="5"/>
  <c r="B12" i="5"/>
  <c r="B10" i="5"/>
  <c r="B8" i="5"/>
  <c r="I8" i="5" s="1"/>
  <c r="B65" i="5"/>
  <c r="D64" i="5"/>
  <c r="E64" i="5" s="1"/>
  <c r="D65" i="5"/>
  <c r="C64" i="5"/>
  <c r="C65" i="5"/>
  <c r="E65" i="5" s="1"/>
  <c r="B51" i="5"/>
  <c r="I46" i="5"/>
  <c r="I44" i="5"/>
  <c r="B55" i="5"/>
  <c r="B56" i="5"/>
  <c r="I56" i="5" s="1"/>
  <c r="B58" i="5"/>
  <c r="I58" i="5"/>
  <c r="D55" i="5"/>
  <c r="D56" i="5"/>
  <c r="E56" i="5" s="1"/>
  <c r="D57" i="5"/>
  <c r="D58" i="5"/>
  <c r="D59" i="5"/>
  <c r="E59" i="5" s="1"/>
  <c r="C55" i="5"/>
  <c r="C56" i="5"/>
  <c r="C58" i="5"/>
  <c r="C59" i="5"/>
  <c r="C57" i="5"/>
  <c r="I42" i="5"/>
  <c r="I43" i="5"/>
  <c r="A65" i="5"/>
  <c r="A64" i="5"/>
  <c r="E49" i="5"/>
  <c r="E48" i="5"/>
  <c r="E47" i="5"/>
  <c r="E46" i="5"/>
  <c r="E45" i="5"/>
  <c r="E44" i="5"/>
  <c r="E43" i="5"/>
  <c r="H31" i="6" s="1"/>
  <c r="E42" i="5"/>
  <c r="D30" i="5"/>
  <c r="B30" i="5"/>
  <c r="D29" i="5"/>
  <c r="C30" i="5"/>
  <c r="C29" i="5"/>
  <c r="A30" i="5"/>
  <c r="A29" i="5"/>
  <c r="D24" i="5"/>
  <c r="B24" i="5"/>
  <c r="I24" i="5" s="1"/>
  <c r="B20" i="5"/>
  <c r="D20" i="5"/>
  <c r="D21" i="5"/>
  <c r="D22" i="5"/>
  <c r="D23" i="5"/>
  <c r="B21" i="5"/>
  <c r="B22" i="5"/>
  <c r="B23" i="5"/>
  <c r="C24" i="5"/>
  <c r="C20" i="5"/>
  <c r="E20" i="5" s="1"/>
  <c r="C21" i="5"/>
  <c r="C22" i="5"/>
  <c r="C23" i="5"/>
  <c r="E23" i="5" s="1"/>
  <c r="B16" i="5"/>
  <c r="I7" i="5" s="1"/>
  <c r="I9" i="5"/>
  <c r="I13" i="5"/>
  <c r="E14" i="5"/>
  <c r="E13" i="5"/>
  <c r="E12" i="5"/>
  <c r="E11" i="5"/>
  <c r="E10" i="5"/>
  <c r="E9" i="5"/>
  <c r="E8" i="5"/>
  <c r="E7" i="5"/>
  <c r="B45" i="7"/>
  <c r="B43" i="7"/>
  <c r="B14" i="7"/>
  <c r="B12" i="7"/>
  <c r="B22" i="7" s="1"/>
  <c r="B10" i="7"/>
  <c r="B29" i="7" s="1"/>
  <c r="B8" i="7"/>
  <c r="B64" i="7"/>
  <c r="B67" i="7" s="1"/>
  <c r="B65" i="7"/>
  <c r="D64" i="7"/>
  <c r="D65" i="7"/>
  <c r="E65" i="7" s="1"/>
  <c r="C64" i="7"/>
  <c r="E64" i="7" s="1"/>
  <c r="C65" i="7"/>
  <c r="B51" i="7"/>
  <c r="I49" i="7" s="1"/>
  <c r="B55" i="7"/>
  <c r="B56" i="7"/>
  <c r="I56" i="7" s="1"/>
  <c r="B57" i="7"/>
  <c r="D55" i="7"/>
  <c r="D56" i="7"/>
  <c r="E56" i="7" s="1"/>
  <c r="D57" i="7"/>
  <c r="C55" i="7"/>
  <c r="C56" i="7"/>
  <c r="C57" i="7"/>
  <c r="E57" i="7" s="1"/>
  <c r="A65" i="7"/>
  <c r="A64" i="7"/>
  <c r="B61" i="7"/>
  <c r="E47" i="7"/>
  <c r="E46" i="7"/>
  <c r="E45" i="7"/>
  <c r="E44" i="7"/>
  <c r="E43" i="7"/>
  <c r="K31" i="6" s="1"/>
  <c r="E42" i="7"/>
  <c r="D30" i="7"/>
  <c r="E30" i="7" s="1"/>
  <c r="B30" i="7"/>
  <c r="D29" i="7"/>
  <c r="C30" i="7"/>
  <c r="C29" i="7"/>
  <c r="E29" i="7"/>
  <c r="A30" i="7"/>
  <c r="A29" i="7"/>
  <c r="D24" i="7"/>
  <c r="E24" i="7" s="1"/>
  <c r="B20" i="7"/>
  <c r="D20" i="7"/>
  <c r="D21" i="7"/>
  <c r="E21" i="7" s="1"/>
  <c r="D22" i="7"/>
  <c r="D23" i="7"/>
  <c r="E23" i="7" s="1"/>
  <c r="B21" i="7"/>
  <c r="B23" i="7"/>
  <c r="C24" i="7"/>
  <c r="C20" i="7"/>
  <c r="E20" i="7" s="1"/>
  <c r="C21" i="7"/>
  <c r="C22" i="7"/>
  <c r="E22" i="7" s="1"/>
  <c r="C23" i="7"/>
  <c r="B16" i="7"/>
  <c r="E14" i="7"/>
  <c r="E13" i="7"/>
  <c r="E12" i="7"/>
  <c r="E11" i="7"/>
  <c r="E10" i="7"/>
  <c r="E9" i="7"/>
  <c r="E8" i="7"/>
  <c r="E7" i="7"/>
  <c r="B30" i="2"/>
  <c r="B29" i="2"/>
  <c r="D30" i="2"/>
  <c r="C30" i="2"/>
  <c r="D29" i="2"/>
  <c r="E29" i="2" s="1"/>
  <c r="C29" i="2"/>
  <c r="A30" i="2"/>
  <c r="A29" i="2"/>
  <c r="C20" i="2"/>
  <c r="D20" i="2"/>
  <c r="C21" i="2"/>
  <c r="E21" i="2" s="1"/>
  <c r="D21" i="2"/>
  <c r="C22" i="2"/>
  <c r="E22" i="2" s="1"/>
  <c r="D22" i="2"/>
  <c r="C23" i="2"/>
  <c r="D23" i="2"/>
  <c r="E23" i="2" s="1"/>
  <c r="C24" i="2"/>
  <c r="D24" i="2"/>
  <c r="B23" i="2"/>
  <c r="I23" i="2" s="1"/>
  <c r="B24" i="2"/>
  <c r="B22" i="2"/>
  <c r="I22" i="2" s="1"/>
  <c r="B21" i="2"/>
  <c r="B20" i="2"/>
  <c r="B26" i="2"/>
  <c r="I21" i="2" s="1"/>
  <c r="E13" i="2"/>
  <c r="B16" i="2"/>
  <c r="I7" i="2" s="1"/>
  <c r="I13" i="2"/>
  <c r="E8" i="2"/>
  <c r="G9" i="6" s="1"/>
  <c r="E9" i="2"/>
  <c r="E10" i="2"/>
  <c r="E11" i="2"/>
  <c r="E12" i="2"/>
  <c r="E14" i="2"/>
  <c r="E7" i="2"/>
  <c r="B65" i="3"/>
  <c r="B64" i="3"/>
  <c r="B67" i="3" s="1"/>
  <c r="B56" i="3"/>
  <c r="B51" i="3"/>
  <c r="B57" i="3"/>
  <c r="B58" i="3"/>
  <c r="I58" i="3" s="1"/>
  <c r="B59" i="3"/>
  <c r="B55" i="3"/>
  <c r="D65" i="3"/>
  <c r="E65" i="3" s="1"/>
  <c r="D64" i="3"/>
  <c r="C65" i="3"/>
  <c r="C64" i="3"/>
  <c r="A65" i="3"/>
  <c r="A64" i="3"/>
  <c r="D59" i="3"/>
  <c r="D55" i="3"/>
  <c r="D56" i="3"/>
  <c r="D57" i="3"/>
  <c r="D58" i="3"/>
  <c r="C59" i="3"/>
  <c r="C55" i="3"/>
  <c r="C56" i="3"/>
  <c r="C57" i="3"/>
  <c r="C58" i="3"/>
  <c r="E49" i="3"/>
  <c r="E48" i="3"/>
  <c r="E47" i="3"/>
  <c r="E46" i="3"/>
  <c r="E45" i="3"/>
  <c r="E44" i="3"/>
  <c r="E43" i="3"/>
  <c r="E42" i="3"/>
  <c r="D30" i="3"/>
  <c r="E30" i="3" s="1"/>
  <c r="B30" i="3"/>
  <c r="B29" i="3"/>
  <c r="B32" i="3"/>
  <c r="I29" i="3" s="1"/>
  <c r="D29" i="3"/>
  <c r="C30" i="3"/>
  <c r="C29" i="3"/>
  <c r="E29" i="3"/>
  <c r="A30" i="3"/>
  <c r="A29" i="3"/>
  <c r="D24" i="3"/>
  <c r="E24" i="3" s="1"/>
  <c r="B24" i="3"/>
  <c r="B20" i="3"/>
  <c r="D20" i="3"/>
  <c r="D21" i="3"/>
  <c r="D22" i="3"/>
  <c r="E22" i="3" s="1"/>
  <c r="D23" i="3"/>
  <c r="B21" i="3"/>
  <c r="B22" i="3"/>
  <c r="B23" i="3"/>
  <c r="C24" i="3"/>
  <c r="C20" i="3"/>
  <c r="C21" i="3"/>
  <c r="E21" i="3"/>
  <c r="C22" i="3"/>
  <c r="C23" i="3"/>
  <c r="B16" i="3"/>
  <c r="I10" i="3" s="1"/>
  <c r="E14" i="3"/>
  <c r="E13" i="3"/>
  <c r="E12" i="3"/>
  <c r="E11" i="3"/>
  <c r="E10" i="3"/>
  <c r="E9" i="3"/>
  <c r="E8" i="3"/>
  <c r="E7" i="3"/>
  <c r="B64" i="4"/>
  <c r="B65" i="4"/>
  <c r="D64" i="4"/>
  <c r="D65" i="4"/>
  <c r="C64" i="4"/>
  <c r="C65" i="4"/>
  <c r="B51" i="4"/>
  <c r="I44" i="4" s="1"/>
  <c r="B59" i="4"/>
  <c r="B55" i="4"/>
  <c r="I55" i="4"/>
  <c r="B56" i="4"/>
  <c r="I56" i="4"/>
  <c r="B57" i="4"/>
  <c r="I57" i="4" s="1"/>
  <c r="B58" i="4"/>
  <c r="I58" i="4" s="1"/>
  <c r="D55" i="4"/>
  <c r="E55" i="4"/>
  <c r="D56" i="4"/>
  <c r="D57" i="4"/>
  <c r="D58" i="4"/>
  <c r="D59" i="4"/>
  <c r="C55" i="4"/>
  <c r="C56" i="4"/>
  <c r="E56" i="4" s="1"/>
  <c r="C58" i="4"/>
  <c r="C59" i="4"/>
  <c r="C57" i="4"/>
  <c r="A65" i="4"/>
  <c r="A64" i="4"/>
  <c r="E49" i="4"/>
  <c r="E48" i="4"/>
  <c r="E47" i="4"/>
  <c r="E46" i="4"/>
  <c r="E45" i="4"/>
  <c r="E44" i="4"/>
  <c r="E43" i="4"/>
  <c r="E42" i="4"/>
  <c r="D30" i="4"/>
  <c r="B30" i="4"/>
  <c r="B29" i="4"/>
  <c r="D29" i="4"/>
  <c r="C30" i="4"/>
  <c r="C29" i="4"/>
  <c r="A30" i="4"/>
  <c r="A29" i="4"/>
  <c r="D24" i="4"/>
  <c r="B24" i="4"/>
  <c r="I24" i="4" s="1"/>
  <c r="B20" i="4"/>
  <c r="B26" i="4"/>
  <c r="I20" i="4" s="1"/>
  <c r="D20" i="4"/>
  <c r="E20" i="4" s="1"/>
  <c r="D21" i="4"/>
  <c r="E21" i="4" s="1"/>
  <c r="D22" i="4"/>
  <c r="D23" i="4"/>
  <c r="B21" i="4"/>
  <c r="I21" i="4" s="1"/>
  <c r="B22" i="4"/>
  <c r="B23" i="4"/>
  <c r="I23" i="4" s="1"/>
  <c r="C24" i="4"/>
  <c r="C20" i="4"/>
  <c r="C21" i="4"/>
  <c r="C22" i="4"/>
  <c r="C23" i="4"/>
  <c r="B16" i="4"/>
  <c r="I9" i="4" s="1"/>
  <c r="E14" i="4"/>
  <c r="E13" i="4"/>
  <c r="E12" i="4"/>
  <c r="E11" i="4"/>
  <c r="E10" i="4"/>
  <c r="E9" i="4"/>
  <c r="E8" i="4"/>
  <c r="E7" i="4"/>
  <c r="K11" i="6"/>
  <c r="K9" i="6"/>
  <c r="K8" i="6"/>
  <c r="K7" i="6"/>
  <c r="H9" i="6"/>
  <c r="E129" i="13"/>
  <c r="E141" i="13"/>
  <c r="E130" i="13"/>
  <c r="E136" i="13"/>
  <c r="E135" i="13"/>
  <c r="E126" i="13"/>
  <c r="G128" i="13"/>
  <c r="H128" i="13" s="1"/>
  <c r="F128" i="13"/>
  <c r="H42" i="13"/>
  <c r="G97" i="13"/>
  <c r="H94" i="13"/>
  <c r="E76" i="13"/>
  <c r="E88" i="13"/>
  <c r="F75" i="13"/>
  <c r="E82" i="13"/>
  <c r="E73" i="13"/>
  <c r="F73" i="13"/>
  <c r="G74" i="13"/>
  <c r="G73" i="13"/>
  <c r="G44" i="13"/>
  <c r="F22" i="13"/>
  <c r="F29" i="13"/>
  <c r="F35" i="13"/>
  <c r="F20" i="13"/>
  <c r="E20" i="13"/>
  <c r="H73" i="13"/>
  <c r="F154" i="13"/>
  <c r="C16" i="13"/>
  <c r="E22" i="13"/>
  <c r="E75" i="13"/>
  <c r="C122" i="13"/>
  <c r="E128" i="13"/>
  <c r="D154" i="13"/>
  <c r="E154" i="13" s="1"/>
  <c r="B32" i="13"/>
  <c r="D32" i="13" s="1"/>
  <c r="H41" i="13"/>
  <c r="F45" i="13"/>
  <c r="B85" i="13"/>
  <c r="H95" i="13"/>
  <c r="B138" i="13"/>
  <c r="F21" i="13"/>
  <c r="F74" i="13"/>
  <c r="B79" i="13"/>
  <c r="G98" i="13"/>
  <c r="F127" i="13"/>
  <c r="H150" i="13"/>
  <c r="E58" i="4"/>
  <c r="E64" i="4"/>
  <c r="I30" i="3"/>
  <c r="B61" i="4"/>
  <c r="I48" i="5"/>
  <c r="I42" i="8"/>
  <c r="I10" i="9"/>
  <c r="F20" i="11"/>
  <c r="B26" i="11"/>
  <c r="E75" i="11"/>
  <c r="B26" i="3"/>
  <c r="B32" i="2"/>
  <c r="I30" i="2" s="1"/>
  <c r="B26" i="7"/>
  <c r="I11" i="5"/>
  <c r="B26" i="5"/>
  <c r="I21" i="5" s="1"/>
  <c r="I43" i="9"/>
  <c r="G76" i="11"/>
  <c r="D122" i="11"/>
  <c r="E58" i="8"/>
  <c r="B57" i="9"/>
  <c r="I57" i="9" s="1"/>
  <c r="F44" i="11"/>
  <c r="F45" i="11"/>
  <c r="E73" i="11"/>
  <c r="I42" i="9"/>
  <c r="I49" i="9"/>
  <c r="G83" i="11"/>
  <c r="I23" i="3"/>
  <c r="E74" i="15"/>
  <c r="E29" i="15"/>
  <c r="E24" i="15"/>
  <c r="F22" i="15"/>
  <c r="E35" i="15"/>
  <c r="E20" i="15"/>
  <c r="E127" i="15"/>
  <c r="E141" i="15"/>
  <c r="F135" i="15"/>
  <c r="E22" i="15"/>
  <c r="B44" i="15"/>
  <c r="F74" i="15"/>
  <c r="D128" i="15"/>
  <c r="B69" i="15"/>
  <c r="E114" i="15"/>
  <c r="D135" i="15"/>
  <c r="E135" i="15" s="1"/>
  <c r="D136" i="15"/>
  <c r="E113" i="15"/>
  <c r="D130" i="15"/>
  <c r="E130" i="15" s="1"/>
  <c r="B154" i="15"/>
  <c r="D154" i="15" s="1"/>
  <c r="B67" i="4"/>
  <c r="I64" i="4" s="1"/>
  <c r="B24" i="7"/>
  <c r="I47" i="8"/>
  <c r="B26" i="8"/>
  <c r="I13" i="8"/>
  <c r="I9" i="8"/>
  <c r="G20" i="11"/>
  <c r="H20" i="11" s="1"/>
  <c r="E30" i="11"/>
  <c r="F35" i="11"/>
  <c r="E83" i="11"/>
  <c r="B138" i="14"/>
  <c r="I45" i="4"/>
  <c r="I42" i="4"/>
  <c r="I13" i="3"/>
  <c r="I7" i="3"/>
  <c r="I13" i="7"/>
  <c r="I49" i="8"/>
  <c r="I46" i="8"/>
  <c r="I44" i="8"/>
  <c r="E24" i="11"/>
  <c r="I48" i="4"/>
  <c r="I49" i="4"/>
  <c r="I11" i="3"/>
  <c r="G88" i="11"/>
  <c r="H88" i="11"/>
  <c r="P31" i="6" s="1"/>
  <c r="E127" i="11"/>
  <c r="G127" i="11"/>
  <c r="C44" i="11"/>
  <c r="C97" i="13"/>
  <c r="E128" i="11"/>
  <c r="C16" i="11"/>
  <c r="E83" i="14"/>
  <c r="E35" i="14"/>
  <c r="E29" i="14"/>
  <c r="E141" i="14"/>
  <c r="E23" i="14"/>
  <c r="E20" i="14"/>
  <c r="G150" i="14"/>
  <c r="G154" i="14" s="1"/>
  <c r="E128" i="14"/>
  <c r="E128" i="15"/>
  <c r="G130" i="15"/>
  <c r="H130" i="15" s="1"/>
  <c r="I23" i="8"/>
  <c r="F41" i="15" l="1"/>
  <c r="I64" i="3"/>
  <c r="I65" i="3"/>
  <c r="B32" i="9"/>
  <c r="I30" i="9" s="1"/>
  <c r="B32" i="7"/>
  <c r="I30" i="7" s="1"/>
  <c r="I29" i="7"/>
  <c r="C32" i="7" s="1"/>
  <c r="I21" i="9"/>
  <c r="C132" i="11"/>
  <c r="D132" i="11"/>
  <c r="E132" i="11" s="1"/>
  <c r="I59" i="7"/>
  <c r="C45" i="15"/>
  <c r="G94" i="15"/>
  <c r="H44" i="13"/>
  <c r="S14" i="6" s="1"/>
  <c r="I22" i="5"/>
  <c r="I43" i="7"/>
  <c r="I44" i="7"/>
  <c r="I42" i="7"/>
  <c r="F75" i="11"/>
  <c r="H75" i="11" s="1"/>
  <c r="I47" i="7"/>
  <c r="I48" i="7"/>
  <c r="I8" i="4"/>
  <c r="C138" i="13"/>
  <c r="E23" i="4"/>
  <c r="E56" i="3"/>
  <c r="I12" i="2"/>
  <c r="E24" i="2"/>
  <c r="E22" i="5"/>
  <c r="C138" i="11"/>
  <c r="C69" i="11"/>
  <c r="E69" i="11" s="1"/>
  <c r="C45" i="13"/>
  <c r="E45" i="13" s="1"/>
  <c r="E120" i="14"/>
  <c r="G141" i="15"/>
  <c r="I45" i="7"/>
  <c r="E20" i="3"/>
  <c r="I46" i="7"/>
  <c r="G128" i="11"/>
  <c r="H128" i="11" s="1"/>
  <c r="G82" i="11"/>
  <c r="G85" i="11" s="1"/>
  <c r="G21" i="11"/>
  <c r="G26" i="11" s="1"/>
  <c r="I11" i="2"/>
  <c r="H74" i="13"/>
  <c r="I59" i="4"/>
  <c r="I14" i="3"/>
  <c r="I10" i="2"/>
  <c r="I20" i="2"/>
  <c r="I45" i="5"/>
  <c r="I8" i="8"/>
  <c r="I59" i="8"/>
  <c r="G24" i="11"/>
  <c r="C45" i="11"/>
  <c r="E45" i="11" s="1"/>
  <c r="B73" i="14"/>
  <c r="B79" i="14" s="1"/>
  <c r="C79" i="14" s="1"/>
  <c r="F83" i="15"/>
  <c r="I24" i="9"/>
  <c r="E82" i="11"/>
  <c r="I43" i="8"/>
  <c r="I22" i="4"/>
  <c r="D26" i="4" s="1"/>
  <c r="G23" i="11"/>
  <c r="I9" i="2"/>
  <c r="I55" i="7"/>
  <c r="H22" i="11"/>
  <c r="F98" i="11"/>
  <c r="H45" i="13"/>
  <c r="G127" i="13"/>
  <c r="F83" i="14"/>
  <c r="B20" i="14"/>
  <c r="B26" i="14" s="1"/>
  <c r="G22" i="15"/>
  <c r="H22" i="15" s="1"/>
  <c r="E30" i="13"/>
  <c r="I13" i="4"/>
  <c r="E24" i="4"/>
  <c r="E29" i="4"/>
  <c r="I46" i="4"/>
  <c r="E65" i="4"/>
  <c r="I8" i="2"/>
  <c r="E29" i="5"/>
  <c r="E57" i="5"/>
  <c r="B59" i="5"/>
  <c r="I59" i="5" s="1"/>
  <c r="E24" i="8"/>
  <c r="E21" i="8"/>
  <c r="I46" i="9"/>
  <c r="I20" i="9"/>
  <c r="G35" i="11"/>
  <c r="H35" i="11" s="1"/>
  <c r="F136" i="11"/>
  <c r="H136" i="11" s="1"/>
  <c r="C97" i="11"/>
  <c r="E97" i="11" s="1"/>
  <c r="G22" i="13"/>
  <c r="H22" i="13" s="1"/>
  <c r="D69" i="13"/>
  <c r="E69" i="13" s="1"/>
  <c r="G75" i="13"/>
  <c r="H75" i="13" s="1"/>
  <c r="E77" i="13"/>
  <c r="F30" i="14"/>
  <c r="F127" i="15"/>
  <c r="H127" i="15" s="1"/>
  <c r="G22" i="14"/>
  <c r="F136" i="15"/>
  <c r="I57" i="7"/>
  <c r="C61" i="7" s="1"/>
  <c r="I45" i="8"/>
  <c r="C51" i="8" s="1"/>
  <c r="I64" i="7"/>
  <c r="I23" i="5"/>
  <c r="B29" i="8"/>
  <c r="I20" i="5"/>
  <c r="C26" i="5" s="1"/>
  <c r="I45" i="9"/>
  <c r="G141" i="11"/>
  <c r="I7" i="4"/>
  <c r="E57" i="3"/>
  <c r="E64" i="3"/>
  <c r="I14" i="2"/>
  <c r="I58" i="7"/>
  <c r="I65" i="7"/>
  <c r="I57" i="8"/>
  <c r="D61" i="8" s="1"/>
  <c r="D71" i="8" s="1"/>
  <c r="B67" i="8"/>
  <c r="E30" i="9"/>
  <c r="E22" i="9"/>
  <c r="E136" i="11"/>
  <c r="G24" i="15"/>
  <c r="F95" i="15"/>
  <c r="F98" i="15" s="1"/>
  <c r="I47" i="5"/>
  <c r="C44" i="13"/>
  <c r="E44" i="13" s="1"/>
  <c r="E59" i="4"/>
  <c r="E55" i="3"/>
  <c r="E58" i="5"/>
  <c r="I12" i="5"/>
  <c r="E23" i="8"/>
  <c r="F126" i="11"/>
  <c r="G20" i="13"/>
  <c r="H20" i="13" s="1"/>
  <c r="F23" i="13"/>
  <c r="H23" i="13" s="1"/>
  <c r="G141" i="13"/>
  <c r="E151" i="11"/>
  <c r="D154" i="14"/>
  <c r="C154" i="14"/>
  <c r="G23" i="14"/>
  <c r="F23" i="14"/>
  <c r="F20" i="14"/>
  <c r="G35" i="15"/>
  <c r="H35" i="15" s="1"/>
  <c r="F138" i="15"/>
  <c r="E113" i="14"/>
  <c r="G41" i="14"/>
  <c r="G45" i="14" s="1"/>
  <c r="H45" i="14" s="1"/>
  <c r="E126" i="14"/>
  <c r="G95" i="15"/>
  <c r="C32" i="14"/>
  <c r="G20" i="14"/>
  <c r="B98" i="15"/>
  <c r="G149" i="15"/>
  <c r="E130" i="14"/>
  <c r="E117" i="14"/>
  <c r="E41" i="14"/>
  <c r="D129" i="14"/>
  <c r="G129" i="14" s="1"/>
  <c r="C154" i="15"/>
  <c r="E154" i="15" s="1"/>
  <c r="D154" i="11"/>
  <c r="F88" i="14"/>
  <c r="G74" i="15"/>
  <c r="H74" i="15" s="1"/>
  <c r="F21" i="14"/>
  <c r="G21" i="14"/>
  <c r="G29" i="15"/>
  <c r="F29" i="15"/>
  <c r="B32" i="15"/>
  <c r="D32" i="15" s="1"/>
  <c r="B85" i="15"/>
  <c r="C85" i="15" s="1"/>
  <c r="F82" i="15"/>
  <c r="G35" i="14"/>
  <c r="H35" i="14" s="1"/>
  <c r="V9" i="6" s="1"/>
  <c r="F151" i="11"/>
  <c r="C97" i="14"/>
  <c r="B138" i="15"/>
  <c r="C138" i="15" s="1"/>
  <c r="G76" i="14"/>
  <c r="H76" i="14" s="1"/>
  <c r="D79" i="14"/>
  <c r="F141" i="15"/>
  <c r="E149" i="15"/>
  <c r="F95" i="14"/>
  <c r="F98" i="14" s="1"/>
  <c r="G136" i="14"/>
  <c r="G94" i="14"/>
  <c r="B98" i="14"/>
  <c r="F73" i="14"/>
  <c r="C16" i="14"/>
  <c r="G42" i="15"/>
  <c r="D97" i="15"/>
  <c r="F29" i="14"/>
  <c r="G135" i="15"/>
  <c r="H135" i="15" s="1"/>
  <c r="F94" i="14"/>
  <c r="F97" i="14" s="1"/>
  <c r="C132" i="14"/>
  <c r="E95" i="15"/>
  <c r="F42" i="15"/>
  <c r="F129" i="14"/>
  <c r="E115" i="14"/>
  <c r="F74" i="14"/>
  <c r="E55" i="5"/>
  <c r="G98" i="11"/>
  <c r="H98" i="11" s="1"/>
  <c r="H95" i="11"/>
  <c r="G97" i="11"/>
  <c r="G88" i="14"/>
  <c r="E88" i="14"/>
  <c r="G30" i="14"/>
  <c r="D32" i="14"/>
  <c r="E30" i="14"/>
  <c r="F22" i="14"/>
  <c r="G30" i="15"/>
  <c r="E30" i="15"/>
  <c r="F30" i="15"/>
  <c r="E82" i="15"/>
  <c r="G82" i="15"/>
  <c r="H82" i="15" s="1"/>
  <c r="D85" i="15"/>
  <c r="E88" i="15"/>
  <c r="G88" i="15"/>
  <c r="H88" i="15" s="1"/>
  <c r="F128" i="15"/>
  <c r="G128" i="15"/>
  <c r="G129" i="15"/>
  <c r="F129" i="15"/>
  <c r="E129" i="15"/>
  <c r="H41" i="14"/>
  <c r="G73" i="15"/>
  <c r="E22" i="14"/>
  <c r="I22" i="8"/>
  <c r="I20" i="8"/>
  <c r="I24" i="8"/>
  <c r="I21" i="8"/>
  <c r="F24" i="15"/>
  <c r="D51" i="8"/>
  <c r="I11" i="7"/>
  <c r="I9" i="7"/>
  <c r="I14" i="7"/>
  <c r="I8" i="7"/>
  <c r="I12" i="7"/>
  <c r="I7" i="7"/>
  <c r="I10" i="7"/>
  <c r="I23" i="7"/>
  <c r="C51" i="7"/>
  <c r="D51" i="7"/>
  <c r="E51" i="7" s="1"/>
  <c r="K33" i="6" s="1"/>
  <c r="E136" i="15"/>
  <c r="E77" i="11"/>
  <c r="G77" i="11"/>
  <c r="H77" i="11" s="1"/>
  <c r="F74" i="11"/>
  <c r="E74" i="11"/>
  <c r="G74" i="11"/>
  <c r="H74" i="11" s="1"/>
  <c r="C79" i="11"/>
  <c r="C90" i="11" s="1"/>
  <c r="C144" i="11"/>
  <c r="F75" i="14"/>
  <c r="G75" i="14"/>
  <c r="F21" i="15"/>
  <c r="E21" i="15"/>
  <c r="G21" i="15"/>
  <c r="E23" i="15"/>
  <c r="F23" i="15"/>
  <c r="G23" i="15"/>
  <c r="F77" i="15"/>
  <c r="E77" i="15"/>
  <c r="G77" i="15"/>
  <c r="G136" i="15"/>
  <c r="D26" i="5"/>
  <c r="F45" i="15"/>
  <c r="I22" i="7"/>
  <c r="I20" i="7"/>
  <c r="C79" i="13"/>
  <c r="C90" i="13" s="1"/>
  <c r="D79" i="13"/>
  <c r="C61" i="4"/>
  <c r="D61" i="4"/>
  <c r="I65" i="4"/>
  <c r="C67" i="4" s="1"/>
  <c r="I45" i="3"/>
  <c r="I42" i="3"/>
  <c r="I44" i="3"/>
  <c r="I49" i="3"/>
  <c r="I43" i="3"/>
  <c r="I56" i="3"/>
  <c r="I59" i="3"/>
  <c r="D32" i="11"/>
  <c r="E32" i="11" s="1"/>
  <c r="P8" i="6" s="1"/>
  <c r="C32" i="11"/>
  <c r="E127" i="14"/>
  <c r="F127" i="14"/>
  <c r="G127" i="14"/>
  <c r="D132" i="14"/>
  <c r="H154" i="14"/>
  <c r="F136" i="14"/>
  <c r="D69" i="15"/>
  <c r="C69" i="15"/>
  <c r="F126" i="14"/>
  <c r="D26" i="11"/>
  <c r="H21" i="11"/>
  <c r="I48" i="3"/>
  <c r="I46" i="3"/>
  <c r="I47" i="3"/>
  <c r="D26" i="13"/>
  <c r="C26" i="13"/>
  <c r="E57" i="4"/>
  <c r="C32" i="3"/>
  <c r="D32" i="3"/>
  <c r="E32" i="3" s="1"/>
  <c r="I29" i="2"/>
  <c r="E24" i="5"/>
  <c r="B61" i="5"/>
  <c r="I55" i="5"/>
  <c r="G151" i="11"/>
  <c r="C153" i="11"/>
  <c r="E21" i="13"/>
  <c r="G21" i="13"/>
  <c r="H21" i="13" s="1"/>
  <c r="F24" i="13"/>
  <c r="F26" i="13" s="1"/>
  <c r="E24" i="13"/>
  <c r="G24" i="13"/>
  <c r="E29" i="13"/>
  <c r="C32" i="13"/>
  <c r="E32" i="13" s="1"/>
  <c r="S8" i="6" s="1"/>
  <c r="G29" i="13"/>
  <c r="H29" i="13" s="1"/>
  <c r="F32" i="13"/>
  <c r="G35" i="13"/>
  <c r="E35" i="13"/>
  <c r="F98" i="13"/>
  <c r="H98" i="13" s="1"/>
  <c r="F97" i="13"/>
  <c r="F126" i="13"/>
  <c r="G126" i="13"/>
  <c r="B132" i="13"/>
  <c r="H127" i="13"/>
  <c r="G130" i="13"/>
  <c r="F130" i="13"/>
  <c r="D138" i="13"/>
  <c r="E138" i="13" s="1"/>
  <c r="F135" i="13"/>
  <c r="F136" i="13"/>
  <c r="G136" i="13"/>
  <c r="H149" i="13"/>
  <c r="G153" i="13"/>
  <c r="H153" i="13" s="1"/>
  <c r="T35" i="6" s="1"/>
  <c r="E24" i="14"/>
  <c r="G24" i="14"/>
  <c r="F75" i="15"/>
  <c r="G75" i="15"/>
  <c r="G76" i="15"/>
  <c r="H76" i="15" s="1"/>
  <c r="E76" i="15"/>
  <c r="E83" i="15"/>
  <c r="G83" i="15"/>
  <c r="E126" i="15"/>
  <c r="B44" i="14"/>
  <c r="C44" i="14" s="1"/>
  <c r="B45" i="14"/>
  <c r="D45" i="14" s="1"/>
  <c r="F42" i="14"/>
  <c r="F44" i="14" s="1"/>
  <c r="G42" i="14"/>
  <c r="D98" i="14"/>
  <c r="E98" i="14" s="1"/>
  <c r="G95" i="14"/>
  <c r="E95" i="14"/>
  <c r="B82" i="14"/>
  <c r="D69" i="14"/>
  <c r="C69" i="14"/>
  <c r="B141" i="14"/>
  <c r="D122" i="14"/>
  <c r="C122" i="14"/>
  <c r="F135" i="14"/>
  <c r="G135" i="14"/>
  <c r="C138" i="14"/>
  <c r="C144" i="14" s="1"/>
  <c r="D138" i="14"/>
  <c r="G128" i="14"/>
  <c r="F128" i="14"/>
  <c r="G149" i="14"/>
  <c r="K149" i="14"/>
  <c r="E149" i="14"/>
  <c r="B20" i="15"/>
  <c r="B16" i="15"/>
  <c r="F73" i="15"/>
  <c r="B79" i="15"/>
  <c r="D45" i="15"/>
  <c r="C44" i="15"/>
  <c r="G41" i="15"/>
  <c r="D44" i="15"/>
  <c r="E41" i="15"/>
  <c r="E94" i="15"/>
  <c r="C97" i="15"/>
  <c r="F94" i="15"/>
  <c r="B126" i="15"/>
  <c r="B122" i="15"/>
  <c r="E150" i="15"/>
  <c r="G150" i="15"/>
  <c r="C153" i="15"/>
  <c r="E153" i="15" s="1"/>
  <c r="C26" i="4"/>
  <c r="E23" i="9"/>
  <c r="G126" i="14"/>
  <c r="H149" i="15"/>
  <c r="D51" i="9"/>
  <c r="C51" i="9"/>
  <c r="I20" i="3"/>
  <c r="I24" i="3"/>
  <c r="I22" i="3"/>
  <c r="I21" i="3"/>
  <c r="C26" i="11"/>
  <c r="C38" i="11" s="1"/>
  <c r="G30" i="13"/>
  <c r="G135" i="13"/>
  <c r="H135" i="13" s="1"/>
  <c r="E127" i="13"/>
  <c r="B32" i="4"/>
  <c r="I30" i="4" s="1"/>
  <c r="I55" i="3"/>
  <c r="B61" i="3"/>
  <c r="I57" i="3"/>
  <c r="C26" i="2"/>
  <c r="E55" i="8"/>
  <c r="C61" i="8"/>
  <c r="C71" i="8" s="1"/>
  <c r="E30" i="8"/>
  <c r="H150" i="14"/>
  <c r="D85" i="13"/>
  <c r="E85" i="13" s="1"/>
  <c r="C85" i="13"/>
  <c r="H88" i="13"/>
  <c r="S31" i="6" s="1"/>
  <c r="E30" i="4"/>
  <c r="E23" i="3"/>
  <c r="D16" i="2"/>
  <c r="C16" i="2"/>
  <c r="I24" i="2"/>
  <c r="B29" i="5"/>
  <c r="I10" i="5"/>
  <c r="D16" i="5" s="1"/>
  <c r="I64" i="5"/>
  <c r="F73" i="11"/>
  <c r="G73" i="11"/>
  <c r="E130" i="11"/>
  <c r="F130" i="11"/>
  <c r="H130" i="11" s="1"/>
  <c r="E126" i="11"/>
  <c r="G126" i="11"/>
  <c r="G29" i="14"/>
  <c r="H29" i="14" s="1"/>
  <c r="I24" i="7"/>
  <c r="H23" i="11"/>
  <c r="H141" i="11"/>
  <c r="Q31" i="6" s="1"/>
  <c r="I14" i="4"/>
  <c r="I11" i="4"/>
  <c r="I12" i="4"/>
  <c r="I10" i="4"/>
  <c r="D16" i="4" s="1"/>
  <c r="E22" i="4"/>
  <c r="I43" i="4"/>
  <c r="I47" i="4"/>
  <c r="I9" i="3"/>
  <c r="I12" i="3"/>
  <c r="I8" i="3"/>
  <c r="I21" i="7"/>
  <c r="E55" i="7"/>
  <c r="D61" i="7"/>
  <c r="E61" i="7" s="1"/>
  <c r="K29" i="6" s="1"/>
  <c r="B67" i="9"/>
  <c r="I64" i="9"/>
  <c r="H45" i="11"/>
  <c r="E58" i="3"/>
  <c r="E59" i="3"/>
  <c r="E30" i="5"/>
  <c r="I7" i="8"/>
  <c r="I11" i="8"/>
  <c r="I14" i="8"/>
  <c r="D79" i="11"/>
  <c r="F83" i="11"/>
  <c r="G129" i="11"/>
  <c r="H129" i="11" s="1"/>
  <c r="F129" i="11"/>
  <c r="E129" i="11"/>
  <c r="F141" i="11"/>
  <c r="F141" i="13"/>
  <c r="H141" i="13" s="1"/>
  <c r="T31" i="6" s="1"/>
  <c r="F77" i="14"/>
  <c r="E75" i="14"/>
  <c r="I12" i="9"/>
  <c r="B22" i="9"/>
  <c r="I22" i="9" s="1"/>
  <c r="I13" i="9"/>
  <c r="I14" i="9"/>
  <c r="I8" i="9"/>
  <c r="F24" i="11"/>
  <c r="H24" i="11" s="1"/>
  <c r="F135" i="11"/>
  <c r="F138" i="11" s="1"/>
  <c r="D138" i="11"/>
  <c r="C154" i="11"/>
  <c r="G77" i="13"/>
  <c r="F77" i="13"/>
  <c r="F79" i="13" s="1"/>
  <c r="G83" i="13"/>
  <c r="F83" i="13"/>
  <c r="F85" i="13" s="1"/>
  <c r="E20" i="2"/>
  <c r="E30" i="2"/>
  <c r="E21" i="5"/>
  <c r="I14" i="5"/>
  <c r="E29" i="8"/>
  <c r="E65" i="9"/>
  <c r="E64" i="9"/>
  <c r="E57" i="9"/>
  <c r="I56" i="9"/>
  <c r="B61" i="9"/>
  <c r="B71" i="9" s="1"/>
  <c r="I55" i="9"/>
  <c r="E20" i="9"/>
  <c r="E23" i="11"/>
  <c r="F29" i="11"/>
  <c r="F32" i="11" s="1"/>
  <c r="E29" i="11"/>
  <c r="G29" i="11"/>
  <c r="H29" i="11" s="1"/>
  <c r="G30" i="11"/>
  <c r="E135" i="11"/>
  <c r="G135" i="11"/>
  <c r="D153" i="11"/>
  <c r="E23" i="13"/>
  <c r="G83" i="14"/>
  <c r="G77" i="14"/>
  <c r="F24" i="14"/>
  <c r="E136" i="14"/>
  <c r="D16" i="14"/>
  <c r="F149" i="14"/>
  <c r="F153" i="14" s="1"/>
  <c r="B153" i="14"/>
  <c r="F150" i="15"/>
  <c r="E64" i="8"/>
  <c r="E56" i="8"/>
  <c r="I12" i="8"/>
  <c r="I58" i="9"/>
  <c r="E24" i="9"/>
  <c r="F76" i="11"/>
  <c r="H76" i="11" s="1"/>
  <c r="F82" i="11"/>
  <c r="H94" i="11"/>
  <c r="F127" i="11"/>
  <c r="H127" i="11" s="1"/>
  <c r="G74" i="14"/>
  <c r="D97" i="14"/>
  <c r="E97" i="14" s="1"/>
  <c r="E150" i="14"/>
  <c r="C26" i="14" l="1"/>
  <c r="E26" i="14" s="1"/>
  <c r="H95" i="15"/>
  <c r="D26" i="14"/>
  <c r="H24" i="15"/>
  <c r="F32" i="14"/>
  <c r="E129" i="14"/>
  <c r="F97" i="15"/>
  <c r="C26" i="9"/>
  <c r="D32" i="7"/>
  <c r="E32" i="7" s="1"/>
  <c r="G98" i="15"/>
  <c r="H98" i="15" s="1"/>
  <c r="H135" i="11"/>
  <c r="D26" i="2"/>
  <c r="E26" i="2" s="1"/>
  <c r="G7" i="6" s="1"/>
  <c r="E45" i="15"/>
  <c r="H24" i="13"/>
  <c r="D61" i="5"/>
  <c r="D138" i="15"/>
  <c r="H88" i="14"/>
  <c r="V31" i="6" s="1"/>
  <c r="H129" i="14"/>
  <c r="H141" i="15"/>
  <c r="Z31" i="6" s="1"/>
  <c r="F85" i="15"/>
  <c r="C67" i="7"/>
  <c r="D67" i="7"/>
  <c r="E67" i="7" s="1"/>
  <c r="K30" i="6" s="1"/>
  <c r="D51" i="5"/>
  <c r="C51" i="5"/>
  <c r="G73" i="14"/>
  <c r="H73" i="14" s="1"/>
  <c r="I29" i="9"/>
  <c r="E26" i="5"/>
  <c r="H7" i="6" s="1"/>
  <c r="I65" i="8"/>
  <c r="B72" i="8"/>
  <c r="I64" i="8"/>
  <c r="I29" i="4"/>
  <c r="C67" i="3"/>
  <c r="D67" i="3"/>
  <c r="E67" i="3" s="1"/>
  <c r="H77" i="14"/>
  <c r="E51" i="9"/>
  <c r="E51" i="8"/>
  <c r="M33" i="6" s="1"/>
  <c r="C16" i="4"/>
  <c r="E16" i="4" s="1"/>
  <c r="H82" i="11"/>
  <c r="B32" i="8"/>
  <c r="I30" i="8" s="1"/>
  <c r="AB14" i="6"/>
  <c r="E154" i="11"/>
  <c r="H42" i="15"/>
  <c r="AB31" i="6"/>
  <c r="E16" i="14"/>
  <c r="E69" i="15"/>
  <c r="Y31" i="6"/>
  <c r="Y9" i="6"/>
  <c r="H23" i="14"/>
  <c r="H128" i="14"/>
  <c r="G97" i="15"/>
  <c r="H21" i="14"/>
  <c r="H20" i="14"/>
  <c r="E154" i="14"/>
  <c r="H94" i="14"/>
  <c r="E138" i="15"/>
  <c r="E153" i="11"/>
  <c r="H75" i="15"/>
  <c r="H21" i="15"/>
  <c r="H128" i="15"/>
  <c r="E85" i="15"/>
  <c r="C32" i="15"/>
  <c r="E32" i="15" s="1"/>
  <c r="F154" i="11"/>
  <c r="F153" i="11"/>
  <c r="C45" i="14"/>
  <c r="E45" i="14" s="1"/>
  <c r="E97" i="15"/>
  <c r="G26" i="14"/>
  <c r="D44" i="14"/>
  <c r="E44" i="14" s="1"/>
  <c r="E122" i="14"/>
  <c r="H42" i="14"/>
  <c r="F32" i="15"/>
  <c r="F44" i="15"/>
  <c r="H29" i="15"/>
  <c r="F153" i="15"/>
  <c r="F154" i="15"/>
  <c r="H83" i="14"/>
  <c r="E138" i="11"/>
  <c r="D144" i="11"/>
  <c r="E144" i="11" s="1"/>
  <c r="Q33" i="6" s="1"/>
  <c r="D90" i="11"/>
  <c r="E90" i="11" s="1"/>
  <c r="P33" i="6" s="1"/>
  <c r="E79" i="11"/>
  <c r="H126" i="11"/>
  <c r="G132" i="11"/>
  <c r="G79" i="11"/>
  <c r="H73" i="11"/>
  <c r="D32" i="4"/>
  <c r="C32" i="4"/>
  <c r="D26" i="3"/>
  <c r="E26" i="3" s="1"/>
  <c r="C26" i="3"/>
  <c r="D122" i="15"/>
  <c r="C122" i="15"/>
  <c r="D16" i="15"/>
  <c r="C16" i="15"/>
  <c r="H149" i="14"/>
  <c r="G153" i="14"/>
  <c r="H153" i="14" s="1"/>
  <c r="W35" i="6" s="1"/>
  <c r="B85" i="14"/>
  <c r="D85" i="14" s="1"/>
  <c r="F82" i="14"/>
  <c r="F85" i="14" s="1"/>
  <c r="G82" i="14"/>
  <c r="F102" i="13"/>
  <c r="H97" i="13"/>
  <c r="S35" i="6" s="1"/>
  <c r="F48" i="13"/>
  <c r="C38" i="13"/>
  <c r="C16" i="5"/>
  <c r="E16" i="5" s="1"/>
  <c r="H11" i="6" s="1"/>
  <c r="E26" i="11"/>
  <c r="P7" i="6" s="1"/>
  <c r="D38" i="11"/>
  <c r="E38" i="11" s="1"/>
  <c r="E132" i="14"/>
  <c r="D144" i="14"/>
  <c r="E144" i="14" s="1"/>
  <c r="W33" i="6" s="1"/>
  <c r="F26" i="11"/>
  <c r="H26" i="11" s="1"/>
  <c r="H77" i="15"/>
  <c r="C26" i="8"/>
  <c r="D26" i="8"/>
  <c r="F26" i="14"/>
  <c r="F48" i="14" s="1"/>
  <c r="H94" i="15"/>
  <c r="D153" i="14"/>
  <c r="C153" i="14"/>
  <c r="G32" i="11"/>
  <c r="H30" i="11"/>
  <c r="H77" i="13"/>
  <c r="G79" i="13"/>
  <c r="H79" i="13" s="1"/>
  <c r="S29" i="6" s="1"/>
  <c r="B72" i="9"/>
  <c r="I65" i="9"/>
  <c r="D67" i="9" s="1"/>
  <c r="C16" i="3"/>
  <c r="D16" i="3"/>
  <c r="C51" i="4"/>
  <c r="D51" i="4"/>
  <c r="E51" i="4" s="1"/>
  <c r="F79" i="11"/>
  <c r="B32" i="5"/>
  <c r="I30" i="5" s="1"/>
  <c r="E16" i="2"/>
  <c r="G11" i="6" s="1"/>
  <c r="B132" i="15"/>
  <c r="C132" i="15" s="1"/>
  <c r="C144" i="15" s="1"/>
  <c r="G126" i="15"/>
  <c r="B26" i="15"/>
  <c r="G20" i="15"/>
  <c r="F20" i="15"/>
  <c r="F26" i="15" s="1"/>
  <c r="H135" i="14"/>
  <c r="F141" i="14"/>
  <c r="G141" i="14"/>
  <c r="F126" i="15"/>
  <c r="F132" i="15" s="1"/>
  <c r="H24" i="14"/>
  <c r="C132" i="13"/>
  <c r="C144" i="13" s="1"/>
  <c r="D132" i="13"/>
  <c r="D38" i="13"/>
  <c r="E26" i="13"/>
  <c r="S7" i="6" s="1"/>
  <c r="F132" i="14"/>
  <c r="H127" i="14"/>
  <c r="D51" i="3"/>
  <c r="C51" i="3"/>
  <c r="E61" i="4"/>
  <c r="D26" i="7"/>
  <c r="C26" i="7"/>
  <c r="E79" i="14"/>
  <c r="F79" i="14"/>
  <c r="H73" i="15"/>
  <c r="G79" i="15"/>
  <c r="H74" i="14"/>
  <c r="D61" i="3"/>
  <c r="C61" i="3"/>
  <c r="D26" i="9"/>
  <c r="G153" i="15"/>
  <c r="H150" i="15"/>
  <c r="G154" i="15"/>
  <c r="H154" i="15" s="1"/>
  <c r="E44" i="15"/>
  <c r="C79" i="15"/>
  <c r="C90" i="15" s="1"/>
  <c r="D79" i="15"/>
  <c r="H95" i="14"/>
  <c r="G97" i="14"/>
  <c r="G98" i="14"/>
  <c r="H98" i="14" s="1"/>
  <c r="G85" i="15"/>
  <c r="H85" i="15" s="1"/>
  <c r="H83" i="15"/>
  <c r="G138" i="13"/>
  <c r="H136" i="13"/>
  <c r="H126" i="13"/>
  <c r="G132" i="13"/>
  <c r="F138" i="14"/>
  <c r="H136" i="14"/>
  <c r="C16" i="7"/>
  <c r="D16" i="7"/>
  <c r="E16" i="7" s="1"/>
  <c r="D67" i="4"/>
  <c r="E67" i="4" s="1"/>
  <c r="G32" i="15"/>
  <c r="H30" i="15"/>
  <c r="E32" i="14"/>
  <c r="D38" i="14"/>
  <c r="H97" i="11"/>
  <c r="P35" i="6" s="1"/>
  <c r="C61" i="5"/>
  <c r="E61" i="5" s="1"/>
  <c r="H29" i="6" s="1"/>
  <c r="E61" i="8"/>
  <c r="F132" i="11"/>
  <c r="C61" i="9"/>
  <c r="C71" i="9" s="1"/>
  <c r="D61" i="9"/>
  <c r="G85" i="13"/>
  <c r="H83" i="13"/>
  <c r="D16" i="9"/>
  <c r="E16" i="9" s="1"/>
  <c r="F85" i="11"/>
  <c r="H83" i="11"/>
  <c r="C16" i="8"/>
  <c r="D16" i="8"/>
  <c r="E16" i="8" s="1"/>
  <c r="M11" i="6" s="1"/>
  <c r="C67" i="5"/>
  <c r="D67" i="5"/>
  <c r="G138" i="11"/>
  <c r="H30" i="13"/>
  <c r="G32" i="13"/>
  <c r="H32" i="13" s="1"/>
  <c r="G26" i="13"/>
  <c r="H26" i="13" s="1"/>
  <c r="H126" i="14"/>
  <c r="G132" i="14"/>
  <c r="E26" i="4"/>
  <c r="H41" i="15"/>
  <c r="G44" i="15"/>
  <c r="G45" i="15"/>
  <c r="H45" i="15" s="1"/>
  <c r="F79" i="15"/>
  <c r="F102" i="15" s="1"/>
  <c r="E138" i="14"/>
  <c r="E69" i="14"/>
  <c r="F138" i="13"/>
  <c r="H130" i="13"/>
  <c r="F132" i="13"/>
  <c r="H35" i="13"/>
  <c r="G154" i="11"/>
  <c r="H151" i="11"/>
  <c r="G153" i="11"/>
  <c r="D32" i="2"/>
  <c r="C32" i="2"/>
  <c r="C16" i="9"/>
  <c r="D90" i="13"/>
  <c r="E90" i="13" s="1"/>
  <c r="S33" i="6" s="1"/>
  <c r="E79" i="13"/>
  <c r="H136" i="15"/>
  <c r="G138" i="15"/>
  <c r="H23" i="15"/>
  <c r="H75" i="14"/>
  <c r="H22" i="14"/>
  <c r="G138" i="14"/>
  <c r="G44" i="14"/>
  <c r="H44" i="14" s="1"/>
  <c r="V14" i="6" s="1"/>
  <c r="H129" i="15"/>
  <c r="C38" i="14"/>
  <c r="G32" i="14"/>
  <c r="H30" i="14"/>
  <c r="G79" i="14" l="1"/>
  <c r="H79" i="14" s="1"/>
  <c r="V29" i="6" s="1"/>
  <c r="H97" i="15"/>
  <c r="F156" i="11"/>
  <c r="D132" i="15"/>
  <c r="F48" i="15"/>
  <c r="C34" i="9"/>
  <c r="H132" i="13"/>
  <c r="T29" i="6" s="1"/>
  <c r="E32" i="2"/>
  <c r="G8" i="6" s="1"/>
  <c r="F156" i="13"/>
  <c r="H132" i="14"/>
  <c r="W29" i="6" s="1"/>
  <c r="H79" i="15"/>
  <c r="E61" i="3"/>
  <c r="C32" i="9"/>
  <c r="D32" i="9"/>
  <c r="E32" i="9" s="1"/>
  <c r="G48" i="13"/>
  <c r="H48" i="13" s="1"/>
  <c r="S16" i="6" s="1"/>
  <c r="I29" i="8"/>
  <c r="H79" i="11"/>
  <c r="P29" i="6" s="1"/>
  <c r="E26" i="9"/>
  <c r="H132" i="11"/>
  <c r="Q29" i="6" s="1"/>
  <c r="D67" i="8"/>
  <c r="C67" i="8"/>
  <c r="C72" i="8" s="1"/>
  <c r="C75" i="8" s="1"/>
  <c r="E51" i="5"/>
  <c r="H33" i="6" s="1"/>
  <c r="AB8" i="6"/>
  <c r="Y35" i="6"/>
  <c r="AC30" i="6"/>
  <c r="AB9" i="6"/>
  <c r="AB30" i="6"/>
  <c r="Y30" i="6"/>
  <c r="Y29" i="6"/>
  <c r="AC29" i="6"/>
  <c r="H154" i="11"/>
  <c r="AC35" i="6"/>
  <c r="AC31" i="6"/>
  <c r="E16" i="15"/>
  <c r="H138" i="14"/>
  <c r="W30" i="6" s="1"/>
  <c r="H153" i="11"/>
  <c r="Q35" i="6" s="1"/>
  <c r="H44" i="15"/>
  <c r="E153" i="14"/>
  <c r="H82" i="14"/>
  <c r="D72" i="9"/>
  <c r="H138" i="15"/>
  <c r="H138" i="13"/>
  <c r="T30" i="6" s="1"/>
  <c r="G156" i="13"/>
  <c r="D90" i="14"/>
  <c r="C67" i="9"/>
  <c r="C72" i="9" s="1"/>
  <c r="C75" i="9" s="1"/>
  <c r="G102" i="11"/>
  <c r="H97" i="14"/>
  <c r="V35" i="6" s="1"/>
  <c r="E51" i="3"/>
  <c r="F156" i="15"/>
  <c r="H32" i="11"/>
  <c r="G48" i="11"/>
  <c r="H32" i="14"/>
  <c r="V8" i="6" s="1"/>
  <c r="G48" i="14"/>
  <c r="H48" i="14" s="1"/>
  <c r="V16" i="6" s="1"/>
  <c r="G102" i="15"/>
  <c r="H102" i="15" s="1"/>
  <c r="E67" i="5"/>
  <c r="H30" i="6" s="1"/>
  <c r="H32" i="15"/>
  <c r="H26" i="14"/>
  <c r="V7" i="6" s="1"/>
  <c r="E26" i="7"/>
  <c r="E132" i="13"/>
  <c r="D144" i="13"/>
  <c r="E144" i="13" s="1"/>
  <c r="T33" i="6" s="1"/>
  <c r="H141" i="14"/>
  <c r="W31" i="6" s="1"/>
  <c r="G156" i="14"/>
  <c r="H20" i="15"/>
  <c r="G26" i="15"/>
  <c r="H26" i="15" s="1"/>
  <c r="I29" i="5"/>
  <c r="E16" i="3"/>
  <c r="E26" i="8"/>
  <c r="M7" i="6" s="1"/>
  <c r="F102" i="14"/>
  <c r="E122" i="15"/>
  <c r="E32" i="4"/>
  <c r="G85" i="14"/>
  <c r="H85" i="14" s="1"/>
  <c r="V30" i="6" s="1"/>
  <c r="F48" i="11"/>
  <c r="E61" i="9"/>
  <c r="E71" i="9" s="1"/>
  <c r="D71" i="9"/>
  <c r="H126" i="15"/>
  <c r="G132" i="15"/>
  <c r="H132" i="15" s="1"/>
  <c r="G156" i="11"/>
  <c r="H138" i="11"/>
  <c r="Q30" i="6" s="1"/>
  <c r="H153" i="15"/>
  <c r="E38" i="13"/>
  <c r="E132" i="15"/>
  <c r="D144" i="15"/>
  <c r="E144" i="15" s="1"/>
  <c r="H85" i="11"/>
  <c r="P30" i="6" s="1"/>
  <c r="F102" i="11"/>
  <c r="G102" i="13"/>
  <c r="H102" i="13" s="1"/>
  <c r="S37" i="6" s="1"/>
  <c r="H85" i="13"/>
  <c r="S30" i="6" s="1"/>
  <c r="M29" i="6"/>
  <c r="E71" i="8"/>
  <c r="E38" i="14"/>
  <c r="V11" i="6" s="1"/>
  <c r="V12" i="6" s="1"/>
  <c r="E79" i="15"/>
  <c r="D90" i="15"/>
  <c r="E90" i="15" s="1"/>
  <c r="D34" i="9"/>
  <c r="E34" i="9" s="1"/>
  <c r="F156" i="14"/>
  <c r="C26" i="15"/>
  <c r="C38" i="15" s="1"/>
  <c r="D26" i="15"/>
  <c r="C85" i="14"/>
  <c r="C90" i="14" s="1"/>
  <c r="H156" i="11" l="1"/>
  <c r="Q37" i="6" s="1"/>
  <c r="G102" i="14"/>
  <c r="D75" i="9"/>
  <c r="E67" i="8"/>
  <c r="D72" i="8"/>
  <c r="D75" i="8" s="1"/>
  <c r="E75" i="8" s="1"/>
  <c r="H156" i="13"/>
  <c r="T37" i="6" s="1"/>
  <c r="C32" i="8"/>
  <c r="C34" i="8" s="1"/>
  <c r="D32" i="8"/>
  <c r="Z33" i="6"/>
  <c r="AB33" i="6"/>
  <c r="Y37" i="6"/>
  <c r="AB29" i="6"/>
  <c r="Z29" i="6"/>
  <c r="Y7" i="6"/>
  <c r="AB35" i="6"/>
  <c r="AB11" i="6"/>
  <c r="AB12" i="6" s="1"/>
  <c r="AB7" i="6"/>
  <c r="Y33" i="6"/>
  <c r="Z35" i="6"/>
  <c r="Y8" i="6"/>
  <c r="Z30" i="6"/>
  <c r="Y14" i="6"/>
  <c r="AC33" i="6"/>
  <c r="AC37" i="6"/>
  <c r="AB16" i="6"/>
  <c r="H102" i="14"/>
  <c r="V37" i="6" s="1"/>
  <c r="D38" i="15"/>
  <c r="E38" i="15" s="1"/>
  <c r="E26" i="15"/>
  <c r="G48" i="15"/>
  <c r="H48" i="15" s="1"/>
  <c r="E75" i="9"/>
  <c r="H156" i="14"/>
  <c r="W37" i="6" s="1"/>
  <c r="E90" i="14"/>
  <c r="V33" i="6" s="1"/>
  <c r="G156" i="15"/>
  <c r="H156" i="15" s="1"/>
  <c r="H102" i="11"/>
  <c r="P37" i="6" s="1"/>
  <c r="E85" i="14"/>
  <c r="C32" i="5"/>
  <c r="D32" i="5"/>
  <c r="E32" i="5" s="1"/>
  <c r="H8" i="6" s="1"/>
  <c r="H48" i="11"/>
  <c r="P16" i="6" s="1"/>
  <c r="E67" i="9"/>
  <c r="E72" i="9" s="1"/>
  <c r="M30" i="6" l="1"/>
  <c r="E72" i="8"/>
  <c r="E32" i="8"/>
  <c r="M8" i="6" s="1"/>
  <c r="D34" i="8"/>
  <c r="E34" i="8" s="1"/>
  <c r="Z37" i="6"/>
  <c r="AB37" i="6"/>
  <c r="Y16" i="6"/>
  <c r="Y11" i="6"/>
  <c r="Y12" i="6" s="1"/>
</calcChain>
</file>

<file path=xl/sharedStrings.xml><?xml version="1.0" encoding="utf-8"?>
<sst xmlns="http://schemas.openxmlformats.org/spreadsheetml/2006/main" count="1012" uniqueCount="100">
  <si>
    <t>Summary of Taxi Rate Changes</t>
  </si>
  <si>
    <t>1/1/96</t>
  </si>
  <si>
    <t>Bodily Injury</t>
  </si>
  <si>
    <t>Property Damage</t>
  </si>
  <si>
    <t>No Fault</t>
  </si>
  <si>
    <t>N/A</t>
  </si>
  <si>
    <t>Filed Total Liability</t>
  </si>
  <si>
    <t>Taxi - 1997 Rate Decision , Form 110</t>
  </si>
  <si>
    <t>Effective</t>
  </si>
  <si>
    <t>Current</t>
  </si>
  <si>
    <t>Proposed</t>
  </si>
  <si>
    <t>%</t>
  </si>
  <si>
    <t xml:space="preserve">exposure </t>
  </si>
  <si>
    <t>Exposures</t>
  </si>
  <si>
    <t>Rate</t>
  </si>
  <si>
    <t>Change</t>
  </si>
  <si>
    <t>disribution</t>
  </si>
  <si>
    <t>A-1 &amp; B</t>
  </si>
  <si>
    <t>A-2</t>
  </si>
  <si>
    <t>B, excess</t>
  </si>
  <si>
    <t>pdl</t>
  </si>
  <si>
    <t>pdl excess</t>
  </si>
  <si>
    <t>u-1</t>
  </si>
  <si>
    <t>u-1 excess</t>
  </si>
  <si>
    <t>u-2</t>
  </si>
  <si>
    <t>total</t>
  </si>
  <si>
    <t>BI</t>
  </si>
  <si>
    <t>bi total</t>
  </si>
  <si>
    <t>pd</t>
  </si>
  <si>
    <t>pd total</t>
  </si>
  <si>
    <t>Taxi - 1998 Rate Decision , Form 110</t>
  </si>
  <si>
    <t xml:space="preserve">Filed Grand Total </t>
  </si>
  <si>
    <t>Limo - 1998 Rate Decision , Form 110</t>
  </si>
  <si>
    <t>Taxi - 1999 Rate Decision , Form 110</t>
  </si>
  <si>
    <t>Limo - 1999 Rate Decision , Form 110</t>
  </si>
  <si>
    <t>Taxi - 2000 Rate Decision , Form 110</t>
  </si>
  <si>
    <t>Summary of Limousine / Car Service Rate Changes</t>
  </si>
  <si>
    <t>Limos</t>
  </si>
  <si>
    <t>Car Service</t>
  </si>
  <si>
    <r>
      <t>1/1/96</t>
    </r>
    <r>
      <rPr>
        <vertAlign val="superscript"/>
        <sz val="10"/>
        <rFont val="Times New Roman"/>
        <family val="1"/>
      </rPr>
      <t>(1)</t>
    </r>
  </si>
  <si>
    <t xml:space="preserve">Notes: </t>
  </si>
  <si>
    <t>Taxi - 2001 Rate Decision , Form 110</t>
  </si>
  <si>
    <t>Limo - 2001 Rate Decision , Form 110</t>
  </si>
  <si>
    <t>u-1 total</t>
  </si>
  <si>
    <t>Limos/Car Service</t>
  </si>
  <si>
    <t xml:space="preserve">u-1 </t>
  </si>
  <si>
    <t>bi</t>
  </si>
  <si>
    <t>nf</t>
  </si>
  <si>
    <t>check</t>
  </si>
  <si>
    <t>Taxi - 2003 Rate Decision , Form 110</t>
  </si>
  <si>
    <t>Limo - 2003 Rate Decision , Form 110</t>
  </si>
  <si>
    <t>Limo - 2009 Rate Decision , Form 110</t>
  </si>
  <si>
    <t>Car Service - 2009 Rate Decision , Form 110</t>
  </si>
  <si>
    <t>Taxi - 2009 Rate Decision , Form 110</t>
  </si>
  <si>
    <t>pip</t>
  </si>
  <si>
    <t>coll</t>
  </si>
  <si>
    <t>otc</t>
  </si>
  <si>
    <t>phy total</t>
  </si>
  <si>
    <t>coll total</t>
  </si>
  <si>
    <t>u-1 tot</t>
  </si>
  <si>
    <t>total lb</t>
  </si>
  <si>
    <t>col</t>
  </si>
  <si>
    <t>total pd</t>
  </si>
  <si>
    <t>Tot Col</t>
  </si>
  <si>
    <t>lmt col</t>
  </si>
  <si>
    <t>tot col</t>
  </si>
  <si>
    <t>phyd</t>
  </si>
  <si>
    <t>Total Liability</t>
  </si>
  <si>
    <t>physd</t>
  </si>
  <si>
    <t>tot phyd</t>
  </si>
  <si>
    <t>Physical Damage</t>
  </si>
  <si>
    <t>Grand Total</t>
  </si>
  <si>
    <t>Taxi - 2013 Rate Decision , Form 110</t>
  </si>
  <si>
    <t>Limo - 2013 Rate Decision , Form 110</t>
  </si>
  <si>
    <t>Car Service - 2013 Rate Decision , Form 110</t>
  </si>
  <si>
    <t>Liab Only</t>
  </si>
  <si>
    <t>rate change exhinit</t>
  </si>
  <si>
    <t>tot pd</t>
  </si>
  <si>
    <t>Taxi - 2014 Rate Decision , Form 110</t>
  </si>
  <si>
    <r>
      <t>(1)</t>
    </r>
    <r>
      <rPr>
        <sz val="10"/>
        <rFont val="Times New Roman"/>
      </rPr>
      <t xml:space="preserve">  Car Service added as of 10/1/00.</t>
    </r>
  </si>
  <si>
    <r>
      <t>(2)</t>
    </r>
    <r>
      <rPr>
        <sz val="10"/>
        <rFont val="Times New Roman"/>
      </rPr>
      <t xml:space="preserve">  The 10/1/2001 filing included Limos/Car Service, Van Pools, Church/School Buses, and Other Buses only.</t>
    </r>
  </si>
  <si>
    <r>
      <t>(3)</t>
    </r>
    <r>
      <rPr>
        <sz val="10"/>
        <rFont val="Times New Roman"/>
      </rPr>
      <t xml:space="preserve">  Car Service/Limos were combined in the 10/1/01 filing.</t>
    </r>
  </si>
  <si>
    <r>
      <t>(4)</t>
    </r>
    <r>
      <rPr>
        <sz val="10"/>
        <rFont val="Times New Roman"/>
      </rPr>
      <t xml:space="preserve">  Car Service/Limos were combined in the 10/1/02 filing.</t>
    </r>
  </si>
  <si>
    <r>
      <t>(5)</t>
    </r>
    <r>
      <rPr>
        <sz val="10"/>
        <rFont val="Times New Roman"/>
      </rPr>
      <t xml:space="preserve">  Car Service/Limos were combined in the 10/1/03 filing.</t>
    </r>
  </si>
  <si>
    <r>
      <t>10/01/2000</t>
    </r>
    <r>
      <rPr>
        <vertAlign val="superscript"/>
        <sz val="10"/>
        <rFont val="Times New Roman"/>
        <family val="1"/>
      </rPr>
      <t>(1)</t>
    </r>
  </si>
  <si>
    <r>
      <t>10/01/2001</t>
    </r>
    <r>
      <rPr>
        <vertAlign val="superscript"/>
        <sz val="10"/>
        <rFont val="Times New Roman"/>
        <family val="1"/>
      </rPr>
      <t>(2)</t>
    </r>
  </si>
  <si>
    <r>
      <t>10/01/2001</t>
    </r>
    <r>
      <rPr>
        <vertAlign val="superscript"/>
        <sz val="10"/>
        <rFont val="Times New Roman"/>
        <family val="1"/>
      </rPr>
      <t>(3)</t>
    </r>
  </si>
  <si>
    <r>
      <t>10/1/2002</t>
    </r>
    <r>
      <rPr>
        <vertAlign val="superscript"/>
        <sz val="10"/>
        <rFont val="Times New Roman"/>
        <family val="1"/>
      </rPr>
      <t>(4)</t>
    </r>
  </si>
  <si>
    <r>
      <t>10/1/2003</t>
    </r>
    <r>
      <rPr>
        <vertAlign val="superscript"/>
        <sz val="10"/>
        <rFont val="Times New Roman"/>
        <family val="1"/>
      </rPr>
      <t>(5)</t>
    </r>
  </si>
  <si>
    <t>Source:  C.A.R. Rate Decision - Form 110/100</t>
  </si>
  <si>
    <t>Taxi - 2016 Rate Decision , Form 110</t>
  </si>
  <si>
    <t>Limo - 2016 Rate Decision , Form 110</t>
  </si>
  <si>
    <t>Car Service - 2016 Rate Decision , Form 110</t>
  </si>
  <si>
    <r>
      <t>10/01/2001</t>
    </r>
    <r>
      <rPr>
        <vertAlign val="superscript"/>
        <sz val="10"/>
        <rFont val="Times New Roman"/>
        <family val="1"/>
      </rPr>
      <t>(1)</t>
    </r>
  </si>
  <si>
    <r>
      <t>10/01/2001</t>
    </r>
    <r>
      <rPr>
        <vertAlign val="superscript"/>
        <sz val="10"/>
        <rFont val="Times New Roman"/>
        <family val="1"/>
      </rPr>
      <t>(2)</t>
    </r>
  </si>
  <si>
    <r>
      <t>(1)</t>
    </r>
    <r>
      <rPr>
        <sz val="10"/>
        <rFont val="Times New Roman"/>
      </rPr>
      <t xml:space="preserve">  The 10/1/2001 filing included Limos/Car Service, Van Pools, Church/School Buses, and Other Buses only.</t>
    </r>
  </si>
  <si>
    <r>
      <t>(2)</t>
    </r>
    <r>
      <rPr>
        <sz val="10"/>
        <rFont val="Times New Roman"/>
      </rPr>
      <t xml:space="preserve">  Car Service/Limos were combined in the 10/1/01 filing.</t>
    </r>
  </si>
  <si>
    <r>
      <t>10/1/2002</t>
    </r>
    <r>
      <rPr>
        <vertAlign val="superscript"/>
        <sz val="10"/>
        <rFont val="Times New Roman"/>
        <family val="1"/>
      </rPr>
      <t>(1)</t>
    </r>
  </si>
  <si>
    <r>
      <t>10/1/2003</t>
    </r>
    <r>
      <rPr>
        <vertAlign val="superscript"/>
        <sz val="10"/>
        <rFont val="Times New Roman"/>
        <family val="1"/>
      </rPr>
      <t>(1)</t>
    </r>
  </si>
  <si>
    <r>
      <t>(1)</t>
    </r>
    <r>
      <rPr>
        <sz val="10"/>
        <rFont val="Times New Roman"/>
      </rPr>
      <t xml:space="preserve">  Car Service/Limos were combined in the 10/1/03 filing.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</si>
</sst>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%"/>
    <numFmt numFmtId="165" formatCode="#,##0.0_);\(#,##0.0\)"/>
    <numFmt numFmtId="166" formatCode="???0.00"/>
    <numFmt numFmtId="167" formatCode="0.00000"/>
    <numFmt numFmtId="168" formatCode="0.0"/>
  </numFmts>
  <fonts count="14" x14ac:knownFonts="1">
    <font>
      <sz val="10"/>
      <name val="Times New Roman"/>
    </font>
    <font>
      <b/>
      <sz val="10"/>
      <name val="Times New Roman"/>
    </font>
    <font>
      <b/>
      <i/>
      <sz val="10"/>
      <name val="Times New Roman"/>
    </font>
    <font>
      <sz val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4">
    <xf numFmtId="0" fontId="0" fillId="0" borderId="0" xfId="0"/>
    <xf numFmtId="164" fontId="0" fillId="0" borderId="0" xfId="2" applyNumberFormat="1" applyFont="1"/>
    <xf numFmtId="0" fontId="4" fillId="0" borderId="0" xfId="0" quotePrefix="1" applyFont="1" applyAlignment="1">
      <alignment horizontal="right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/>
    <xf numFmtId="164" fontId="1" fillId="0" borderId="0" xfId="2" applyNumberFormat="1" applyFont="1"/>
    <xf numFmtId="164" fontId="1" fillId="0" borderId="0" xfId="2" applyNumberFormat="1" applyFont="1" applyAlignment="1">
      <alignment horizontal="right"/>
    </xf>
    <xf numFmtId="0" fontId="2" fillId="0" borderId="0" xfId="0" applyFont="1"/>
    <xf numFmtId="164" fontId="2" fillId="0" borderId="0" xfId="2" applyNumberFormat="1" applyFont="1"/>
    <xf numFmtId="10" fontId="2" fillId="0" borderId="0" xfId="2" applyNumberFormat="1" applyFont="1"/>
    <xf numFmtId="14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4" fontId="1" fillId="0" borderId="1" xfId="0" applyNumberFormat="1" applyFont="1" applyBorder="1" applyAlignment="1">
      <alignment horizontal="centerContinuous"/>
    </xf>
    <xf numFmtId="0" fontId="0" fillId="0" borderId="2" xfId="0" applyBorder="1"/>
    <xf numFmtId="0" fontId="0" fillId="0" borderId="3" xfId="0" applyBorder="1"/>
    <xf numFmtId="164" fontId="0" fillId="0" borderId="4" xfId="2" applyNumberFormat="1" applyFont="1" applyBorder="1"/>
    <xf numFmtId="0" fontId="0" fillId="0" borderId="5" xfId="0" applyBorder="1"/>
    <xf numFmtId="164" fontId="0" fillId="0" borderId="6" xfId="2" applyNumberFormat="1" applyFont="1" applyBorder="1"/>
    <xf numFmtId="0" fontId="0" fillId="0" borderId="7" xfId="0" applyBorder="1"/>
    <xf numFmtId="0" fontId="0" fillId="0" borderId="8" xfId="0" applyBorder="1"/>
    <xf numFmtId="164" fontId="0" fillId="0" borderId="9" xfId="2" applyNumberFormat="1" applyFont="1" applyBorder="1"/>
    <xf numFmtId="0" fontId="6" fillId="0" borderId="0" xfId="0" applyFont="1"/>
    <xf numFmtId="0" fontId="7" fillId="0" borderId="0" xfId="0" applyFont="1"/>
    <xf numFmtId="3" fontId="0" fillId="0" borderId="0" xfId="0" applyNumberFormat="1"/>
    <xf numFmtId="10" fontId="6" fillId="0" borderId="0" xfId="2" applyNumberFormat="1" applyFont="1"/>
    <xf numFmtId="0" fontId="8" fillId="0" borderId="0" xfId="0" applyFont="1"/>
    <xf numFmtId="164" fontId="3" fillId="0" borderId="4" xfId="2" applyNumberFormat="1" applyBorder="1"/>
    <xf numFmtId="164" fontId="3" fillId="0" borderId="6" xfId="2" applyNumberFormat="1" applyBorder="1"/>
    <xf numFmtId="164" fontId="3" fillId="0" borderId="9" xfId="2" applyNumberFormat="1" applyBorder="1"/>
    <xf numFmtId="164" fontId="3" fillId="0" borderId="0" xfId="2" applyNumberFormat="1"/>
    <xf numFmtId="2" fontId="0" fillId="0" borderId="0" xfId="0" applyNumberFormat="1"/>
    <xf numFmtId="164" fontId="6" fillId="0" borderId="0" xfId="2" applyNumberFormat="1" applyFont="1"/>
    <xf numFmtId="164" fontId="8" fillId="0" borderId="0" xfId="0" applyNumberFormat="1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2" fillId="0" borderId="0" xfId="2" applyNumberFormat="1" applyFont="1" applyAlignment="1">
      <alignment horizontal="center"/>
    </xf>
    <xf numFmtId="0" fontId="9" fillId="0" borderId="0" xfId="0" applyFont="1"/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4" fontId="4" fillId="0" borderId="0" xfId="0" applyNumberFormat="1" applyFont="1" applyAlignment="1">
      <alignment horizontal="center"/>
    </xf>
    <xf numFmtId="165" fontId="8" fillId="0" borderId="2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165" fontId="8" fillId="0" borderId="5" xfId="0" applyNumberFormat="1" applyFont="1" applyBorder="1" applyAlignment="1">
      <alignment horizontal="right"/>
    </xf>
    <xf numFmtId="166" fontId="8" fillId="0" borderId="0" xfId="0" applyNumberFormat="1" applyFont="1" applyAlignment="1">
      <alignment horizontal="right"/>
    </xf>
    <xf numFmtId="165" fontId="8" fillId="0" borderId="7" xfId="0" applyNumberFormat="1" applyFont="1" applyBorder="1" applyAlignment="1">
      <alignment horizontal="right"/>
    </xf>
    <xf numFmtId="166" fontId="8" fillId="0" borderId="8" xfId="0" applyNumberFormat="1" applyFont="1" applyBorder="1" applyAlignment="1">
      <alignment horizontal="right"/>
    </xf>
    <xf numFmtId="43" fontId="0" fillId="0" borderId="0" xfId="1" applyFont="1"/>
    <xf numFmtId="43" fontId="0" fillId="0" borderId="0" xfId="0" applyNumberFormat="1"/>
    <xf numFmtId="164" fontId="3" fillId="2" borderId="0" xfId="2" applyNumberFormat="1" applyFill="1"/>
    <xf numFmtId="164" fontId="3" fillId="0" borderId="0" xfId="2" applyNumberFormat="1" applyBorder="1"/>
    <xf numFmtId="167" fontId="0" fillId="0" borderId="0" xfId="0" applyNumberFormat="1"/>
    <xf numFmtId="168" fontId="0" fillId="0" borderId="0" xfId="0" applyNumberFormat="1"/>
    <xf numFmtId="43" fontId="3" fillId="0" borderId="0" xfId="1"/>
    <xf numFmtId="164" fontId="0" fillId="0" borderId="0" xfId="0" applyNumberFormat="1"/>
    <xf numFmtId="0" fontId="0" fillId="0" borderId="18" xfId="0" applyBorder="1"/>
    <xf numFmtId="2" fontId="0" fillId="0" borderId="19" xfId="0" applyNumberFormat="1" applyBorder="1"/>
    <xf numFmtId="0" fontId="0" fillId="0" borderId="19" xfId="0" applyBorder="1"/>
    <xf numFmtId="164" fontId="0" fillId="0" borderId="20" xfId="2" applyNumberFormat="1" applyFont="1" applyBorder="1"/>
    <xf numFmtId="164" fontId="0" fillId="0" borderId="1" xfId="2" applyNumberFormat="1" applyFont="1" applyBorder="1"/>
    <xf numFmtId="168" fontId="0" fillId="0" borderId="19" xfId="0" applyNumberFormat="1" applyBorder="1"/>
    <xf numFmtId="164" fontId="3" fillId="0" borderId="20" xfId="2" applyNumberFormat="1" applyFont="1" applyBorder="1"/>
    <xf numFmtId="164" fontId="3" fillId="0" borderId="1" xfId="2" applyNumberFormat="1" applyBorder="1"/>
    <xf numFmtId="164" fontId="3" fillId="0" borderId="20" xfId="2" applyNumberFormat="1" applyBorder="1"/>
    <xf numFmtId="0" fontId="0" fillId="2" borderId="0" xfId="0" applyFill="1"/>
    <xf numFmtId="164" fontId="3" fillId="0" borderId="4" xfId="2" applyNumberFormat="1" applyFont="1" applyBorder="1"/>
    <xf numFmtId="164" fontId="3" fillId="0" borderId="6" xfId="2" applyNumberFormat="1" applyFont="1" applyBorder="1"/>
    <xf numFmtId="164" fontId="3" fillId="0" borderId="9" xfId="2" applyNumberFormat="1" applyFont="1" applyBorder="1"/>
    <xf numFmtId="164" fontId="3" fillId="0" borderId="0" xfId="2" applyNumberFormat="1" applyFont="1"/>
    <xf numFmtId="43" fontId="3" fillId="0" borderId="0" xfId="1" applyFont="1"/>
    <xf numFmtId="164" fontId="3" fillId="0" borderId="1" xfId="2" applyNumberFormat="1" applyFont="1" applyBorder="1"/>
    <xf numFmtId="164" fontId="8" fillId="0" borderId="0" xfId="2" applyNumberFormat="1" applyFont="1"/>
    <xf numFmtId="10" fontId="8" fillId="0" borderId="0" xfId="2" applyNumberFormat="1" applyFont="1"/>
    <xf numFmtId="164" fontId="11" fillId="0" borderId="0" xfId="2" applyNumberFormat="1" applyFont="1"/>
    <xf numFmtId="10" fontId="11" fillId="0" borderId="0" xfId="2" applyNumberFormat="1" applyFont="1"/>
    <xf numFmtId="0" fontId="11" fillId="0" borderId="0" xfId="0" applyFont="1"/>
    <xf numFmtId="0" fontId="12" fillId="0" borderId="0" xfId="0" applyFont="1"/>
    <xf numFmtId="164" fontId="8" fillId="0" borderId="0" xfId="2" applyNumberFormat="1" applyFont="1" applyFill="1"/>
    <xf numFmtId="0" fontId="13" fillId="0" borderId="0" xfId="0" applyFont="1" applyAlignment="1">
      <alignment horizontal="center"/>
    </xf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C%20Comm/z_Rate%20Filings/2018%20Rate%20Filing%203.1.2019%20Final/rt_chg/Copy%20of%20RTCHG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s"/>
      <sheetName val="Data"/>
      <sheetName val="RateLevelFactors"/>
      <sheetName val="Phys Tax Limo Car rates"/>
      <sheetName val="misc.prem"/>
      <sheetName val="DraftFiling"/>
      <sheetName val="DraftFiling Original"/>
    </sheetNames>
    <sheetDataSet>
      <sheetData sheetId="0"/>
      <sheetData sheetId="1"/>
      <sheetData sheetId="2">
        <row r="4">
          <cell r="D4">
            <v>2016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6"/>
  <sheetViews>
    <sheetView tabSelected="1" view="pageBreakPreview" zoomScale="70" zoomScaleNormal="100" zoomScaleSheetLayoutView="70" workbookViewId="0">
      <selection activeCell="AO37" sqref="AO37"/>
    </sheetView>
  </sheetViews>
  <sheetFormatPr defaultRowHeight="13.2" x14ac:dyDescent="0.25"/>
  <cols>
    <col min="2" max="3" width="4.77734375" customWidth="1"/>
    <col min="4" max="4" width="4.77734375" hidden="1" customWidth="1"/>
    <col min="5" max="5" width="8" hidden="1" customWidth="1"/>
    <col min="6" max="6" width="4.6640625" hidden="1" customWidth="1"/>
    <col min="7" max="7" width="10.109375" hidden="1" customWidth="1"/>
    <col min="8" max="8" width="10.33203125" hidden="1" customWidth="1"/>
    <col min="9" max="9" width="13.33203125" hidden="1" customWidth="1"/>
    <col min="10" max="10" width="4.6640625" hidden="1" customWidth="1"/>
    <col min="11" max="11" width="14.6640625" hidden="1" customWidth="1"/>
    <col min="12" max="12" width="4.6640625" hidden="1" customWidth="1"/>
    <col min="13" max="13" width="17.44140625" hidden="1" customWidth="1"/>
    <col min="14" max="14" width="17.33203125" hidden="1" customWidth="1"/>
    <col min="15" max="15" width="2.77734375" hidden="1" customWidth="1"/>
    <col min="16" max="16" width="11.109375" customWidth="1"/>
    <col min="17" max="17" width="11" customWidth="1"/>
    <col min="18" max="18" width="2.77734375" customWidth="1"/>
    <col min="19" max="19" width="11" customWidth="1"/>
    <col min="20" max="20" width="11.109375" bestFit="1" customWidth="1"/>
    <col min="21" max="21" width="2.77734375" customWidth="1"/>
    <col min="22" max="22" width="10.6640625" customWidth="1"/>
    <col min="23" max="23" width="12" customWidth="1"/>
    <col min="24" max="24" width="2.77734375" customWidth="1"/>
    <col min="25" max="25" width="10.6640625" customWidth="1"/>
    <col min="26" max="26" width="11.109375" bestFit="1" customWidth="1"/>
    <col min="27" max="27" width="2.44140625" customWidth="1"/>
    <col min="29" max="29" width="11.109375" bestFit="1" customWidth="1"/>
    <col min="30" max="30" width="2.77734375" customWidth="1"/>
    <col min="31" max="31" width="8.44140625" bestFit="1" customWidth="1"/>
    <col min="32" max="32" width="11.109375" bestFit="1" customWidth="1"/>
    <col min="33" max="33" width="2.44140625" customWidth="1"/>
    <col min="35" max="35" width="11.109375" bestFit="1" customWidth="1"/>
    <col min="36" max="36" width="2.44140625" customWidth="1"/>
    <col min="37" max="37" width="9.109375" bestFit="1" customWidth="1"/>
    <col min="38" max="38" width="11.109375" bestFit="1" customWidth="1"/>
    <col min="39" max="39" width="2.44140625" customWidth="1"/>
    <col min="40" max="40" width="9.109375" bestFit="1" customWidth="1"/>
    <col min="41" max="41" width="11.109375" bestFit="1" customWidth="1"/>
  </cols>
  <sheetData>
    <row r="1" spans="1:41" ht="22.8" x14ac:dyDescent="0.4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</row>
    <row r="2" spans="1:41" ht="15.6" x14ac:dyDescent="0.3">
      <c r="A2" s="3"/>
      <c r="B2" s="4"/>
      <c r="C2" s="4"/>
      <c r="D2" s="4"/>
      <c r="E2" s="4"/>
    </row>
    <row r="4" spans="1:41" ht="11.25" customHeight="1" x14ac:dyDescent="0.25"/>
    <row r="5" spans="1:41" ht="15.6" x14ac:dyDescent="0.25">
      <c r="E5" s="2" t="s">
        <v>1</v>
      </c>
      <c r="G5" s="11">
        <v>35431</v>
      </c>
      <c r="H5" s="11">
        <v>36800</v>
      </c>
      <c r="K5" s="89" t="s">
        <v>93</v>
      </c>
      <c r="M5" s="11">
        <v>37530</v>
      </c>
      <c r="N5" s="11">
        <v>37895</v>
      </c>
      <c r="P5" s="11">
        <v>40118</v>
      </c>
      <c r="S5" s="11">
        <v>41365</v>
      </c>
      <c r="V5" s="11">
        <v>41883</v>
      </c>
      <c r="Y5" s="11">
        <v>42522</v>
      </c>
      <c r="AB5" s="11">
        <v>43132</v>
      </c>
      <c r="AE5" s="11">
        <v>43525</v>
      </c>
      <c r="AH5" s="11">
        <v>44013</v>
      </c>
      <c r="AK5" s="11">
        <v>44866</v>
      </c>
      <c r="AN5" s="11">
        <v>45261</v>
      </c>
    </row>
    <row r="7" spans="1:41" x14ac:dyDescent="0.25">
      <c r="A7" t="s">
        <v>2</v>
      </c>
      <c r="E7" s="34"/>
      <c r="F7" s="34"/>
      <c r="G7" s="34">
        <v>6.6000000000000059E-2</v>
      </c>
      <c r="H7" s="34">
        <v>-3.2000000000000028E-2</v>
      </c>
      <c r="K7" s="34">
        <v>0</v>
      </c>
      <c r="M7" s="34">
        <v>8.4000000000000075E-2</v>
      </c>
      <c r="N7" s="34">
        <v>-3.1000000000000028E-2</v>
      </c>
      <c r="P7" s="34">
        <v>2.6000000000000023E-2</v>
      </c>
      <c r="S7" s="34">
        <v>-0.11699999999999999</v>
      </c>
      <c r="V7" s="34">
        <v>1.0999999999999999E-2</v>
      </c>
      <c r="Y7" s="34">
        <v>7.0000000000000001E-3</v>
      </c>
      <c r="AB7" s="34">
        <v>-0.20499999999999999</v>
      </c>
      <c r="AE7" s="34">
        <v>-5.8999999999999997E-2</v>
      </c>
      <c r="AH7" s="34">
        <v>9.1999999999999998E-2</v>
      </c>
      <c r="AK7" s="34">
        <v>0.14000000000000001</v>
      </c>
      <c r="AN7" s="34">
        <v>-9.0999999999999998E-2</v>
      </c>
    </row>
    <row r="8" spans="1:41" x14ac:dyDescent="0.25">
      <c r="A8" t="s">
        <v>3</v>
      </c>
      <c r="E8" s="34"/>
      <c r="F8" s="34"/>
      <c r="G8" s="34">
        <v>6.6000000000000059E-2</v>
      </c>
      <c r="H8" s="34">
        <v>0.47300000000000009</v>
      </c>
      <c r="K8" s="34">
        <v>0</v>
      </c>
      <c r="M8" s="34">
        <v>-0.43400000000000005</v>
      </c>
      <c r="N8" s="34">
        <v>0.27400000000000002</v>
      </c>
      <c r="P8" s="34">
        <v>0.19100000000000006</v>
      </c>
      <c r="S8" s="34">
        <v>-1.9000000000000017E-2</v>
      </c>
      <c r="V8" s="34">
        <v>8.2000000000000003E-2</v>
      </c>
      <c r="Y8" s="34">
        <v>0.154</v>
      </c>
      <c r="AB8" s="34">
        <v>2.3E-2</v>
      </c>
      <c r="AE8" s="34">
        <v>9.1999999999999998E-2</v>
      </c>
      <c r="AH8" s="34">
        <v>5.8999999999999997E-2</v>
      </c>
      <c r="AK8" s="34">
        <v>1.6E-2</v>
      </c>
      <c r="AN8" s="34">
        <v>0.13100000000000001</v>
      </c>
    </row>
    <row r="9" spans="1:41" x14ac:dyDescent="0.25">
      <c r="A9" t="s">
        <v>4</v>
      </c>
      <c r="E9" s="34"/>
      <c r="F9" s="34"/>
      <c r="G9" s="34">
        <v>0.18300000000000005</v>
      </c>
      <c r="H9" s="34">
        <v>8.999999999999897E-3</v>
      </c>
      <c r="K9" s="34">
        <v>0</v>
      </c>
      <c r="M9" s="34">
        <v>0.1319999999999999</v>
      </c>
      <c r="N9" s="34">
        <v>1.8000000000000016E-2</v>
      </c>
      <c r="P9" s="34">
        <v>-0.11419893936771217</v>
      </c>
      <c r="S9" s="34">
        <v>-0.12499550634504084</v>
      </c>
      <c r="V9" s="34">
        <v>5.1999999999999998E-2</v>
      </c>
      <c r="Y9" s="34">
        <v>0.10299999999999999</v>
      </c>
      <c r="AB9" s="34">
        <v>-2.1999999999999999E-2</v>
      </c>
      <c r="AE9" s="34">
        <v>-4.4999999999999998E-2</v>
      </c>
      <c r="AH9" s="34">
        <v>0.01</v>
      </c>
      <c r="AK9" s="34">
        <v>-0.2</v>
      </c>
      <c r="AN9" s="34">
        <v>-0.156</v>
      </c>
    </row>
    <row r="10" spans="1:41" x14ac:dyDescent="0.25">
      <c r="E10" s="34"/>
      <c r="F10" s="34"/>
      <c r="P10" s="34"/>
      <c r="S10" s="34"/>
      <c r="V10" s="34"/>
      <c r="Y10" s="34"/>
      <c r="AB10" s="34"/>
      <c r="AE10" s="34"/>
      <c r="AH10" s="34"/>
      <c r="AK10" s="34"/>
      <c r="AN10" s="34"/>
    </row>
    <row r="11" spans="1:41" ht="13.8" x14ac:dyDescent="0.25">
      <c r="A11" s="5" t="s">
        <v>67</v>
      </c>
      <c r="B11" s="5"/>
      <c r="C11" s="5"/>
      <c r="D11" s="5"/>
      <c r="E11" s="7" t="s">
        <v>5</v>
      </c>
      <c r="F11" s="6"/>
      <c r="G11" s="6">
        <v>8.0000000000000071E-2</v>
      </c>
      <c r="H11" s="83">
        <v>8.0000000000000071E-2</v>
      </c>
      <c r="I11" s="86"/>
      <c r="J11" s="86"/>
      <c r="K11" s="83">
        <v>0</v>
      </c>
      <c r="L11" s="86"/>
      <c r="M11" s="83">
        <v>-5.7000000000000051E-2</v>
      </c>
      <c r="N11" s="83">
        <v>0.03</v>
      </c>
      <c r="P11" s="34">
        <v>3.6000000000000032E-2</v>
      </c>
      <c r="S11" s="34">
        <v>-9.4999999999999973E-2</v>
      </c>
      <c r="V11" s="34">
        <v>3.499999999999992E-2</v>
      </c>
      <c r="Y11" s="34">
        <v>5.8999999999999941E-2</v>
      </c>
      <c r="AB11" s="34">
        <v>-0.11499999999999999</v>
      </c>
      <c r="AE11" s="34">
        <v>-8.0000000000000071E-3</v>
      </c>
      <c r="AH11" s="34">
        <v>6.800000000000006E-2</v>
      </c>
      <c r="AK11" s="34">
        <v>4.6000000000000041E-2</v>
      </c>
      <c r="AN11" s="34">
        <v>-2.300000000000002E-2</v>
      </c>
    </row>
    <row r="12" spans="1:41" ht="13.8" hidden="1" x14ac:dyDescent="0.3">
      <c r="A12" s="8" t="s">
        <v>6</v>
      </c>
      <c r="E12" s="9"/>
      <c r="F12" s="34"/>
      <c r="G12" s="9">
        <v>0.65900000000000003</v>
      </c>
      <c r="H12" s="36">
        <v>0.221</v>
      </c>
      <c r="K12" s="36">
        <v>0</v>
      </c>
      <c r="M12" s="36">
        <v>-5.7000000000000002E-2</v>
      </c>
      <c r="N12" s="36">
        <v>0.03</v>
      </c>
      <c r="P12" s="34">
        <v>3.5999999999999997E-2</v>
      </c>
      <c r="S12" s="34">
        <v>-9.5000000000000001E-2</v>
      </c>
      <c r="V12" s="34">
        <v>3.499999999999992E-2</v>
      </c>
      <c r="Y12" s="34">
        <v>5.8999999999999941E-2</v>
      </c>
      <c r="AB12" s="34">
        <v>-0.11499999999999999</v>
      </c>
      <c r="AE12" s="34">
        <v>-8.0000000000000071E-3</v>
      </c>
      <c r="AH12" s="34">
        <v>6.800000000000006E-2</v>
      </c>
      <c r="AK12" s="34">
        <v>4.6000000000000041E-2</v>
      </c>
      <c r="AN12" s="34">
        <v>-2.300000000000002E-2</v>
      </c>
    </row>
    <row r="13" spans="1:41" x14ac:dyDescent="0.25">
      <c r="E13" s="34"/>
      <c r="F13" s="34"/>
    </row>
    <row r="14" spans="1:41" x14ac:dyDescent="0.25">
      <c r="A14" s="5" t="s">
        <v>70</v>
      </c>
      <c r="E14" s="34"/>
      <c r="F14" s="34"/>
      <c r="P14" s="34">
        <v>0.16300000000000001</v>
      </c>
      <c r="S14" s="34">
        <v>-9.5000000000000001E-2</v>
      </c>
      <c r="V14" s="34">
        <v>8.2000000000000003E-2</v>
      </c>
      <c r="Y14" s="34">
        <v>-4.9000000000000002E-2</v>
      </c>
      <c r="AB14" s="34">
        <v>7.9000000000000001E-2</v>
      </c>
      <c r="AE14" s="34">
        <v>6.4000000000000001E-2</v>
      </c>
      <c r="AH14" s="34">
        <v>-3.3000000000000002E-2</v>
      </c>
      <c r="AK14" s="34">
        <v>-0.187</v>
      </c>
      <c r="AN14" s="34">
        <v>0.13300000000000001</v>
      </c>
    </row>
    <row r="15" spans="1:41" x14ac:dyDescent="0.25">
      <c r="A15" s="5"/>
      <c r="E15" s="34"/>
      <c r="F15" s="34"/>
      <c r="P15" s="34"/>
      <c r="S15" s="34"/>
    </row>
    <row r="16" spans="1:41" ht="13.8" x14ac:dyDescent="0.25">
      <c r="A16" s="5" t="s">
        <v>71</v>
      </c>
      <c r="E16" s="34"/>
      <c r="F16" s="34"/>
      <c r="H16" s="85"/>
      <c r="I16" s="85"/>
      <c r="J16" s="85"/>
      <c r="K16" s="85"/>
      <c r="L16" s="85"/>
      <c r="M16" s="85"/>
      <c r="N16" s="85"/>
      <c r="O16" s="85"/>
      <c r="P16" s="83">
        <v>3.5999999999999997E-2</v>
      </c>
      <c r="Q16" s="85"/>
      <c r="R16" s="85"/>
      <c r="S16" s="83">
        <v>-9.5000000000000001E-2</v>
      </c>
      <c r="T16" s="85"/>
      <c r="U16" s="85"/>
      <c r="V16" s="83">
        <v>3.5000000000000003E-2</v>
      </c>
      <c r="X16" s="85"/>
      <c r="Y16" s="83">
        <v>5.8000000000000003E-2</v>
      </c>
      <c r="AA16" s="85"/>
      <c r="AB16" s="83">
        <v>-0.114</v>
      </c>
      <c r="AE16" s="83">
        <v>-8.0000000000000002E-3</v>
      </c>
      <c r="AH16" s="83">
        <v>6.7000000000000004E-2</v>
      </c>
      <c r="AK16" s="83">
        <v>4.5999999999999999E-2</v>
      </c>
      <c r="AN16" s="83">
        <v>-2.3E-2</v>
      </c>
    </row>
    <row r="17" spans="1:41" x14ac:dyDescent="0.25">
      <c r="E17" s="34"/>
      <c r="F17" s="34"/>
      <c r="P17" s="34"/>
    </row>
    <row r="18" spans="1:41" x14ac:dyDescent="0.25">
      <c r="E18" s="34"/>
      <c r="F18" s="34"/>
    </row>
    <row r="21" spans="1:41" ht="22.8" x14ac:dyDescent="0.4">
      <c r="A21" s="91" t="s">
        <v>36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</row>
    <row r="22" spans="1:41" ht="12.75" customHeight="1" x14ac:dyDescent="0.4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</row>
    <row r="23" spans="1:41" ht="22.8" x14ac:dyDescent="0.4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</row>
    <row r="24" spans="1:41" ht="15.6" x14ac:dyDescent="0.3">
      <c r="A24" s="27"/>
    </row>
    <row r="25" spans="1:41" ht="15.6" x14ac:dyDescent="0.25">
      <c r="E25" s="2" t="s">
        <v>39</v>
      </c>
      <c r="G25" s="11">
        <v>35431</v>
      </c>
      <c r="H25" s="90" t="s">
        <v>84</v>
      </c>
      <c r="I25" s="90"/>
      <c r="K25" s="15" t="s">
        <v>94</v>
      </c>
      <c r="M25" s="50" t="s">
        <v>97</v>
      </c>
      <c r="N25" s="50" t="s">
        <v>98</v>
      </c>
      <c r="P25" s="89">
        <v>40118</v>
      </c>
      <c r="Q25" s="89">
        <v>40118</v>
      </c>
      <c r="R25" s="12"/>
      <c r="S25" s="89">
        <v>41365</v>
      </c>
      <c r="T25" s="89">
        <v>41365</v>
      </c>
      <c r="U25" s="12"/>
      <c r="V25" s="89">
        <v>41883</v>
      </c>
      <c r="W25" s="89">
        <v>41883</v>
      </c>
      <c r="X25" s="12"/>
      <c r="Y25" s="89">
        <v>42522</v>
      </c>
      <c r="Z25" s="89">
        <v>42522</v>
      </c>
      <c r="AB25" s="89">
        <v>43132</v>
      </c>
      <c r="AC25" s="89">
        <v>43132</v>
      </c>
      <c r="AD25" s="89"/>
      <c r="AE25" s="89">
        <v>43525</v>
      </c>
      <c r="AF25" s="89">
        <v>43525</v>
      </c>
      <c r="AG25" s="89"/>
      <c r="AH25" s="89">
        <v>44013</v>
      </c>
      <c r="AI25" s="89">
        <v>44013</v>
      </c>
      <c r="AJ25" s="89"/>
      <c r="AK25" s="89">
        <v>44866</v>
      </c>
      <c r="AL25" s="89">
        <v>44866</v>
      </c>
      <c r="AM25" s="89"/>
      <c r="AN25" s="11">
        <v>45261</v>
      </c>
      <c r="AO25" s="11">
        <v>45261</v>
      </c>
    </row>
    <row r="26" spans="1:41" x14ac:dyDescent="0.25">
      <c r="E26" s="2"/>
      <c r="G26" s="11"/>
      <c r="H26" s="11"/>
      <c r="K26" s="11"/>
      <c r="M26" s="11"/>
      <c r="N26" s="11"/>
    </row>
    <row r="27" spans="1:41" x14ac:dyDescent="0.25">
      <c r="E27" s="2"/>
      <c r="G27" s="11"/>
      <c r="H27" s="48" t="s">
        <v>37</v>
      </c>
      <c r="I27" s="49" t="s">
        <v>38</v>
      </c>
      <c r="K27" s="48" t="s">
        <v>44</v>
      </c>
      <c r="M27" s="48" t="s">
        <v>44</v>
      </c>
      <c r="N27" s="48" t="s">
        <v>44</v>
      </c>
      <c r="P27" s="48" t="s">
        <v>37</v>
      </c>
      <c r="Q27" s="48" t="s">
        <v>38</v>
      </c>
      <c r="S27" s="48" t="s">
        <v>37</v>
      </c>
      <c r="T27" s="48" t="s">
        <v>38</v>
      </c>
      <c r="V27" s="48" t="s">
        <v>37</v>
      </c>
      <c r="W27" s="48" t="s">
        <v>38</v>
      </c>
      <c r="Y27" s="48" t="s">
        <v>37</v>
      </c>
      <c r="Z27" s="48" t="s">
        <v>38</v>
      </c>
      <c r="AB27" s="48" t="s">
        <v>37</v>
      </c>
      <c r="AC27" s="48" t="s">
        <v>38</v>
      </c>
      <c r="AD27" s="48"/>
      <c r="AE27" s="48" t="s">
        <v>37</v>
      </c>
      <c r="AF27" s="48" t="s">
        <v>38</v>
      </c>
      <c r="AG27" s="48"/>
      <c r="AH27" s="48" t="s">
        <v>37</v>
      </c>
      <c r="AI27" s="48" t="s">
        <v>38</v>
      </c>
      <c r="AJ27" s="48"/>
      <c r="AK27" s="48" t="s">
        <v>37</v>
      </c>
      <c r="AL27" s="48" t="s">
        <v>38</v>
      </c>
      <c r="AM27" s="48"/>
      <c r="AN27" s="48" t="s">
        <v>37</v>
      </c>
      <c r="AO27" s="48" t="s">
        <v>38</v>
      </c>
    </row>
    <row r="28" spans="1:41" x14ac:dyDescent="0.25">
      <c r="E28" s="2"/>
      <c r="G28" s="11"/>
      <c r="H28" s="11"/>
      <c r="K28" s="11"/>
      <c r="M28" s="11"/>
      <c r="N28" s="11"/>
    </row>
    <row r="29" spans="1:41" x14ac:dyDescent="0.25">
      <c r="A29" t="s">
        <v>2</v>
      </c>
      <c r="H29" s="34">
        <v>0.21300000000000008</v>
      </c>
      <c r="I29" s="34">
        <v>0.21300000000000008</v>
      </c>
      <c r="K29" s="34">
        <v>0.28000000000000003</v>
      </c>
      <c r="M29" s="34">
        <v>0.252</v>
      </c>
      <c r="N29" s="34">
        <v>0.22700000000000009</v>
      </c>
      <c r="P29" s="34">
        <v>-0.34499999999999997</v>
      </c>
      <c r="Q29" s="34">
        <v>0.34</v>
      </c>
      <c r="S29" s="34">
        <v>-2.1000000000000001E-2</v>
      </c>
      <c r="T29" s="34">
        <v>-7.1999999999999995E-2</v>
      </c>
      <c r="V29" s="34">
        <v>-0.14499999999999999</v>
      </c>
      <c r="W29" s="34">
        <v>-6.3E-2</v>
      </c>
      <c r="Y29" s="34">
        <v>0.29599999999999999</v>
      </c>
      <c r="Z29" s="34">
        <v>1E-3</v>
      </c>
      <c r="AB29" s="34">
        <v>0.29299999999999998</v>
      </c>
      <c r="AC29" s="34">
        <v>0.10299999999999999</v>
      </c>
      <c r="AD29" s="34"/>
      <c r="AE29" s="34">
        <v>0.14899999999999999</v>
      </c>
      <c r="AF29" s="34">
        <v>0.14599999999999999</v>
      </c>
      <c r="AG29" s="34"/>
      <c r="AH29" s="34">
        <v>-1.4E-2</v>
      </c>
      <c r="AI29" s="34">
        <v>0.17199999999999999</v>
      </c>
      <c r="AJ29" s="34"/>
      <c r="AK29" s="34">
        <v>-3.2000000000000001E-2</v>
      </c>
      <c r="AL29" s="34">
        <v>0.03</v>
      </c>
      <c r="AM29" s="34"/>
      <c r="AN29" s="34">
        <v>-0.15</v>
      </c>
      <c r="AO29" s="34">
        <v>-5.5E-2</v>
      </c>
    </row>
    <row r="30" spans="1:41" x14ac:dyDescent="0.25">
      <c r="A30" t="s">
        <v>3</v>
      </c>
      <c r="H30" s="34">
        <v>0.83800000000000008</v>
      </c>
      <c r="I30" s="34">
        <v>0.83800000000000008</v>
      </c>
      <c r="K30" s="34">
        <v>0.28200000000000003</v>
      </c>
      <c r="M30" s="34">
        <v>0.10200000000000009</v>
      </c>
      <c r="N30" s="34">
        <v>0.35699999999999998</v>
      </c>
      <c r="P30" s="34">
        <v>-0.151</v>
      </c>
      <c r="Q30" s="34">
        <v>0.501</v>
      </c>
      <c r="S30" s="34">
        <v>-9.8000000000000004E-2</v>
      </c>
      <c r="T30" s="34">
        <v>-9.8000000000000004E-2</v>
      </c>
      <c r="V30" s="34">
        <v>-7.0000000000000001E-3</v>
      </c>
      <c r="W30" s="34">
        <v>-0.04</v>
      </c>
      <c r="Y30" s="34">
        <v>0.3</v>
      </c>
      <c r="Z30" s="34">
        <v>0.17</v>
      </c>
      <c r="AB30" s="34">
        <v>0.375</v>
      </c>
      <c r="AC30" s="34">
        <v>0.15</v>
      </c>
      <c r="AD30" s="34"/>
      <c r="AE30" s="34">
        <v>0.29299999999999998</v>
      </c>
      <c r="AF30" s="34">
        <v>5.2999999999999999E-2</v>
      </c>
      <c r="AG30" s="34"/>
      <c r="AH30" s="34">
        <v>-2.8000000000000001E-2</v>
      </c>
      <c r="AI30" s="34">
        <v>0.13900000000000001</v>
      </c>
      <c r="AJ30" s="34"/>
      <c r="AK30" s="34">
        <v>-0.16900000000000001</v>
      </c>
      <c r="AL30" s="34">
        <v>0.17399999999999999</v>
      </c>
      <c r="AM30" s="34"/>
      <c r="AN30" s="34">
        <v>-0.16900000000000001</v>
      </c>
      <c r="AO30" s="34">
        <v>-8.0000000000000002E-3</v>
      </c>
    </row>
    <row r="31" spans="1:41" x14ac:dyDescent="0.25">
      <c r="A31" t="s">
        <v>4</v>
      </c>
      <c r="H31" s="34">
        <v>0.748</v>
      </c>
      <c r="I31" s="34">
        <v>0.748</v>
      </c>
      <c r="K31" s="34">
        <v>0.28000000000000003</v>
      </c>
      <c r="M31" s="34">
        <v>1.2839999999999998</v>
      </c>
      <c r="N31" s="34">
        <v>0.22900000000000009</v>
      </c>
      <c r="P31" s="34">
        <v>-0.47699999999999998</v>
      </c>
      <c r="Q31" s="34">
        <v>-4.0000000000000001E-3</v>
      </c>
      <c r="S31" s="34">
        <v>-0.125</v>
      </c>
      <c r="T31" s="34">
        <v>2.9000000000000001E-2</v>
      </c>
      <c r="V31" s="34">
        <v>0.18099999999999999</v>
      </c>
      <c r="W31" s="34">
        <v>-2.1999999999999999E-2</v>
      </c>
      <c r="Y31" s="34">
        <v>0.113</v>
      </c>
      <c r="Z31" s="34">
        <v>8.0000000000000002E-3</v>
      </c>
      <c r="AB31" s="34">
        <v>3.1E-2</v>
      </c>
      <c r="AC31" s="34">
        <v>2.3E-2</v>
      </c>
      <c r="AD31" s="34"/>
      <c r="AE31" s="34">
        <v>0.185</v>
      </c>
      <c r="AF31" s="34">
        <v>5.7000000000000002E-2</v>
      </c>
      <c r="AG31" s="34"/>
      <c r="AH31" s="34">
        <v>-0.20399999999999999</v>
      </c>
      <c r="AI31" s="34">
        <v>-0.11799999999999999</v>
      </c>
      <c r="AJ31" s="34"/>
      <c r="AK31" s="34">
        <v>-0.2</v>
      </c>
      <c r="AL31" s="34">
        <v>-0.09</v>
      </c>
      <c r="AM31" s="34"/>
      <c r="AN31" s="34">
        <v>-6.0999999999999999E-2</v>
      </c>
      <c r="AO31" s="34">
        <v>-2.9000000000000001E-2</v>
      </c>
    </row>
    <row r="32" spans="1:41" x14ac:dyDescent="0.25">
      <c r="E32" s="34"/>
      <c r="F32" s="34"/>
      <c r="H32" s="34"/>
      <c r="I32" s="34"/>
      <c r="K32" s="34"/>
      <c r="M32" s="34"/>
      <c r="N32" s="34"/>
      <c r="P32" s="34"/>
      <c r="Q32" s="34"/>
      <c r="S32" s="34"/>
      <c r="T32" s="34"/>
      <c r="V32" s="34"/>
      <c r="W32" s="34"/>
      <c r="Y32" s="34"/>
      <c r="Z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</row>
    <row r="33" spans="1:41" ht="13.8" x14ac:dyDescent="0.3">
      <c r="A33" s="26" t="s">
        <v>67</v>
      </c>
      <c r="E33" s="46" t="s">
        <v>5</v>
      </c>
      <c r="F33" s="34"/>
      <c r="G33" s="36">
        <v>-3.6999999999999998E-2</v>
      </c>
      <c r="H33" s="81">
        <v>0.35600000000000009</v>
      </c>
      <c r="I33" s="81">
        <v>0.35600000000000009</v>
      </c>
      <c r="J33" s="30"/>
      <c r="K33" s="81">
        <v>0.28099999999999992</v>
      </c>
      <c r="L33" s="30"/>
      <c r="M33" s="81">
        <v>0.29600000000000004</v>
      </c>
      <c r="N33" s="81">
        <v>0.25299999999999989</v>
      </c>
      <c r="O33" s="30"/>
      <c r="P33" s="81">
        <v>-0.32099999999999995</v>
      </c>
      <c r="Q33" s="81">
        <v>0.32499999999999996</v>
      </c>
      <c r="R33" s="30"/>
      <c r="S33" s="87">
        <v>-5.600000000000005E-2</v>
      </c>
      <c r="T33" s="87">
        <v>-6.6999999999999948E-2</v>
      </c>
      <c r="U33" s="30"/>
      <c r="V33" s="81">
        <v>-7.2999999999999954E-2</v>
      </c>
      <c r="W33" s="81">
        <v>-5.2000000000000046E-2</v>
      </c>
      <c r="X33" s="30"/>
      <c r="Y33" s="81">
        <v>0.27299999999999991</v>
      </c>
      <c r="Z33" s="81">
        <v>4.4000000000000039E-2</v>
      </c>
      <c r="AB33" s="81">
        <v>0.28600000000000003</v>
      </c>
      <c r="AC33" s="81">
        <v>0.10600000000000009</v>
      </c>
      <c r="AD33" s="81"/>
      <c r="AE33" s="81">
        <v>0.19100000000000006</v>
      </c>
      <c r="AF33" s="81">
        <v>0.11299999999999999</v>
      </c>
      <c r="AG33" s="81"/>
      <c r="AH33" s="81">
        <v>-3.5000000000000031E-2</v>
      </c>
      <c r="AI33" s="81">
        <v>0.13500000000000001</v>
      </c>
      <c r="AJ33" s="81"/>
      <c r="AK33" s="81">
        <v>-9.1999999999999971E-2</v>
      </c>
      <c r="AL33" s="81">
        <v>5.8000000000000052E-2</v>
      </c>
      <c r="AM33" s="81"/>
      <c r="AN33" s="81">
        <v>-0.15000000000000002</v>
      </c>
      <c r="AO33" s="81">
        <v>-3.9000000000000035E-2</v>
      </c>
    </row>
    <row r="34" spans="1:41" x14ac:dyDescent="0.25">
      <c r="A34" s="5"/>
      <c r="E34" s="34"/>
      <c r="F34" s="34"/>
      <c r="G34" s="37"/>
      <c r="H34" s="81"/>
      <c r="I34" s="81"/>
      <c r="J34" s="30"/>
      <c r="K34" s="81"/>
      <c r="L34" s="30"/>
      <c r="M34" s="81"/>
      <c r="N34" s="81"/>
      <c r="O34" s="30"/>
      <c r="P34" s="81"/>
      <c r="Q34" s="81"/>
      <c r="R34" s="30"/>
      <c r="S34" s="87"/>
      <c r="T34" s="87"/>
      <c r="U34" s="30"/>
      <c r="V34" s="81"/>
      <c r="W34" s="81"/>
      <c r="X34" s="30"/>
      <c r="Y34" s="81"/>
      <c r="Z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</row>
    <row r="35" spans="1:41" x14ac:dyDescent="0.25">
      <c r="A35" s="5" t="s">
        <v>70</v>
      </c>
      <c r="E35" s="34"/>
      <c r="F35" s="34"/>
      <c r="G35" s="36">
        <v>0.34</v>
      </c>
      <c r="H35" s="81">
        <v>0.18099999999999999</v>
      </c>
      <c r="I35" s="81">
        <v>0.182</v>
      </c>
      <c r="J35" s="82"/>
      <c r="K35" s="81">
        <v>0.1</v>
      </c>
      <c r="L35" s="82"/>
      <c r="M35" s="81">
        <v>0.04</v>
      </c>
      <c r="N35" s="81">
        <v>0.222</v>
      </c>
      <c r="O35" s="30"/>
      <c r="P35" s="81">
        <v>0.15</v>
      </c>
      <c r="Q35" s="81">
        <v>0.153</v>
      </c>
      <c r="R35" s="30"/>
      <c r="S35" s="87">
        <v>-7.9000000000000001E-2</v>
      </c>
      <c r="T35" s="87">
        <v>-8.4000000000000005E-2</v>
      </c>
      <c r="U35" s="30"/>
      <c r="V35" s="81">
        <v>6.8000000000000005E-2</v>
      </c>
      <c r="W35" s="81">
        <v>6.7000000000000004E-2</v>
      </c>
      <c r="X35" s="30"/>
      <c r="Y35" s="81">
        <v>-5.6000000000000001E-2</v>
      </c>
      <c r="Z35" s="81">
        <v>-5.5E-2</v>
      </c>
      <c r="AB35" s="81">
        <v>7.9000000000000001E-2</v>
      </c>
      <c r="AC35" s="81">
        <v>7.9000000000000001E-2</v>
      </c>
      <c r="AD35" s="81"/>
      <c r="AE35" s="81">
        <v>7.2285799649999996E-2</v>
      </c>
      <c r="AF35" s="81">
        <v>7.0999999999999994E-2</v>
      </c>
      <c r="AG35" s="81"/>
      <c r="AH35" s="81">
        <v>-2.5999999999999999E-2</v>
      </c>
      <c r="AI35" s="81">
        <v>-2.5999999999999999E-2</v>
      </c>
      <c r="AJ35" s="81"/>
      <c r="AK35" s="81">
        <v>-0.1249658357</v>
      </c>
      <c r="AL35" s="81">
        <v>-0.129</v>
      </c>
      <c r="AM35" s="81"/>
      <c r="AN35" s="81">
        <v>7.8383116370000006E-2</v>
      </c>
      <c r="AO35" s="81">
        <v>8.4000000000000005E-2</v>
      </c>
    </row>
    <row r="36" spans="1:41" x14ac:dyDescent="0.25">
      <c r="A36" s="5"/>
      <c r="E36" s="34"/>
      <c r="F36" s="34"/>
      <c r="G36" s="36"/>
      <c r="H36" s="36"/>
      <c r="I36" s="36"/>
      <c r="J36" s="29"/>
      <c r="K36" s="36"/>
      <c r="L36" s="29"/>
      <c r="M36" s="36"/>
      <c r="N36" s="36"/>
    </row>
    <row r="37" spans="1:41" ht="13.8" x14ac:dyDescent="0.25">
      <c r="A37" s="5" t="s">
        <v>71</v>
      </c>
      <c r="E37" s="34"/>
      <c r="F37" s="34"/>
      <c r="G37" s="36">
        <v>0.04</v>
      </c>
      <c r="H37" s="83">
        <v>0.3</v>
      </c>
      <c r="I37" s="83">
        <v>0.29099999999999998</v>
      </c>
      <c r="J37" s="84"/>
      <c r="K37" s="83">
        <v>0.24199999999999999</v>
      </c>
      <c r="L37" s="84"/>
      <c r="M37" s="83">
        <v>0.22500000000000001</v>
      </c>
      <c r="N37" s="83">
        <v>0.245</v>
      </c>
      <c r="O37" s="85"/>
      <c r="P37" s="83">
        <v>-0.20499999999999999</v>
      </c>
      <c r="Q37" s="83">
        <v>0.30199999999999999</v>
      </c>
      <c r="R37" s="85"/>
      <c r="S37" s="83">
        <v>-6.2E-2</v>
      </c>
      <c r="T37" s="83">
        <v>-6.8000000000000005E-2</v>
      </c>
      <c r="U37" s="85"/>
      <c r="V37" s="83">
        <v>-4.4999999999999998E-2</v>
      </c>
      <c r="W37" s="83">
        <v>-4.5999999999999999E-2</v>
      </c>
      <c r="X37" s="85"/>
      <c r="Y37" s="83">
        <v>0.17599999999999999</v>
      </c>
      <c r="Z37" s="83">
        <v>3.5999999999999997E-2</v>
      </c>
      <c r="AB37" s="83">
        <v>0.23200000000000001</v>
      </c>
      <c r="AC37" s="83">
        <v>0.10299999999999999</v>
      </c>
      <c r="AD37" s="83"/>
      <c r="AE37" s="83">
        <v>0.16300000000000001</v>
      </c>
      <c r="AF37" s="83">
        <v>0.109</v>
      </c>
      <c r="AG37" s="83"/>
      <c r="AH37" s="83">
        <v>-3.3000000000000002E-2</v>
      </c>
      <c r="AI37" s="83">
        <v>0.12</v>
      </c>
      <c r="AJ37" s="83"/>
      <c r="AK37" s="83">
        <v>-9.9000000000000005E-2</v>
      </c>
      <c r="AL37" s="83">
        <v>4.5999999999999999E-2</v>
      </c>
      <c r="AM37" s="83"/>
      <c r="AN37" s="83">
        <v>-0.111</v>
      </c>
      <c r="AO37" s="83">
        <v>-3.4000000000000002E-2</v>
      </c>
    </row>
    <row r="38" spans="1:41" ht="13.8" hidden="1" x14ac:dyDescent="0.3">
      <c r="A38" s="8" t="s">
        <v>31</v>
      </c>
      <c r="G38" s="9">
        <v>0.442</v>
      </c>
      <c r="H38" s="9">
        <v>0.58199999999999996</v>
      </c>
      <c r="I38" s="9">
        <v>0.80200000000000005</v>
      </c>
      <c r="J38" s="10"/>
      <c r="K38" s="9">
        <v>0.76</v>
      </c>
      <c r="L38" s="10"/>
      <c r="M38" s="9">
        <v>0.85799999999999998</v>
      </c>
      <c r="N38" s="9">
        <v>0.61599999999999999</v>
      </c>
      <c r="P38" s="9">
        <v>-0.20499999999999999</v>
      </c>
      <c r="Q38" s="9">
        <v>0.30199999999999999</v>
      </c>
      <c r="S38" s="9">
        <v>-6.2E-2</v>
      </c>
      <c r="T38" s="9">
        <v>-6.8000000000000005E-2</v>
      </c>
      <c r="V38" s="9">
        <v>-6.2E-2</v>
      </c>
      <c r="W38" s="9">
        <v>-6.8000000000000005E-2</v>
      </c>
      <c r="Y38" s="9">
        <v>-6.2E-2</v>
      </c>
      <c r="Z38" s="9">
        <v>-6.8000000000000005E-2</v>
      </c>
    </row>
    <row r="39" spans="1:41" x14ac:dyDescent="0.25">
      <c r="A39" s="5"/>
      <c r="E39" s="34"/>
      <c r="F39" s="34"/>
      <c r="G39" s="36"/>
      <c r="H39" s="36"/>
      <c r="J39" s="29"/>
      <c r="L39" s="29"/>
    </row>
    <row r="41" spans="1:41" x14ac:dyDescent="0.25">
      <c r="A41" t="s">
        <v>89</v>
      </c>
    </row>
    <row r="43" spans="1:41" hidden="1" x14ac:dyDescent="0.25">
      <c r="A43" t="s">
        <v>40</v>
      </c>
    </row>
    <row r="44" spans="1:41" ht="15.6" hidden="1" x14ac:dyDescent="0.25">
      <c r="A44" s="47"/>
    </row>
    <row r="45" spans="1:41" ht="15.6" hidden="1" x14ac:dyDescent="0.25">
      <c r="A45" s="47" t="s">
        <v>79</v>
      </c>
    </row>
    <row r="46" spans="1:41" ht="15.6" hidden="1" x14ac:dyDescent="0.25">
      <c r="A46" s="47" t="s">
        <v>95</v>
      </c>
    </row>
    <row r="47" spans="1:41" ht="15.6" hidden="1" x14ac:dyDescent="0.25">
      <c r="A47" s="47" t="s">
        <v>96</v>
      </c>
      <c r="C47" s="28"/>
    </row>
    <row r="48" spans="1:41" ht="15.6" hidden="1" x14ac:dyDescent="0.25">
      <c r="A48" s="47" t="s">
        <v>99</v>
      </c>
      <c r="C48" s="28"/>
    </row>
    <row r="49" spans="1:3" ht="15.6" hidden="1" x14ac:dyDescent="0.25">
      <c r="A49" s="47"/>
      <c r="C49" s="28"/>
    </row>
    <row r="50" spans="1:3" hidden="1" x14ac:dyDescent="0.25">
      <c r="C50" s="28"/>
    </row>
    <row r="51" spans="1:3" x14ac:dyDescent="0.25">
      <c r="C51" s="28"/>
    </row>
    <row r="52" spans="1:3" x14ac:dyDescent="0.25">
      <c r="C52" s="28"/>
    </row>
    <row r="53" spans="1:3" x14ac:dyDescent="0.25">
      <c r="C53" s="28"/>
    </row>
    <row r="54" spans="1:3" x14ac:dyDescent="0.25">
      <c r="C54" s="28"/>
    </row>
    <row r="55" spans="1:3" x14ac:dyDescent="0.25">
      <c r="C55" s="28"/>
    </row>
    <row r="56" spans="1:3" x14ac:dyDescent="0.25">
      <c r="C56" s="28"/>
    </row>
  </sheetData>
  <mergeCells count="3">
    <mergeCell ref="H25:I25"/>
    <mergeCell ref="A1:AO1"/>
    <mergeCell ref="A21:AO21"/>
  </mergeCells>
  <pageMargins left="0.53" right="0.37" top="0.8" bottom="0.74" header="0.4" footer="0.34"/>
  <pageSetup scale="63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67"/>
  <sheetViews>
    <sheetView workbookViewId="0"/>
  </sheetViews>
  <sheetFormatPr defaultRowHeight="13.2" x14ac:dyDescent="0.25"/>
  <cols>
    <col min="1" max="1" width="10.109375" customWidth="1"/>
    <col min="2" max="2" width="10.33203125" customWidth="1"/>
    <col min="8" max="8" width="12.77734375" customWidth="1"/>
    <col min="9" max="9" width="12.109375" customWidth="1"/>
  </cols>
  <sheetData>
    <row r="1" spans="1:9" ht="13.8" thickBot="1" x14ac:dyDescent="0.3">
      <c r="A1" s="4" t="s">
        <v>41</v>
      </c>
      <c r="B1" s="4"/>
      <c r="C1" s="4"/>
      <c r="D1" s="4"/>
      <c r="E1" s="4"/>
      <c r="F1" s="4"/>
      <c r="G1" t="s">
        <v>8</v>
      </c>
      <c r="H1" s="17">
        <v>37165</v>
      </c>
    </row>
    <row r="2" spans="1:9" x14ac:dyDescent="0.25">
      <c r="A2" s="4"/>
      <c r="B2" s="4"/>
      <c r="C2" s="4"/>
      <c r="D2" s="4"/>
      <c r="E2" s="4"/>
      <c r="F2" s="4"/>
      <c r="G2" s="4"/>
      <c r="H2" s="4"/>
    </row>
    <row r="3" spans="1:9" x14ac:dyDescent="0.25">
      <c r="A3" s="4"/>
      <c r="B3" s="4"/>
      <c r="C3" s="4"/>
      <c r="D3" s="4"/>
      <c r="E3" s="4"/>
      <c r="F3" s="4"/>
      <c r="G3" s="4"/>
      <c r="H3" s="4"/>
    </row>
    <row r="4" spans="1:9" x14ac:dyDescent="0.25">
      <c r="C4" s="13" t="s">
        <v>9</v>
      </c>
      <c r="D4" s="13" t="s">
        <v>10</v>
      </c>
      <c r="E4" s="12" t="s">
        <v>11</v>
      </c>
      <c r="I4" t="s">
        <v>12</v>
      </c>
    </row>
    <row r="5" spans="1:9" x14ac:dyDescent="0.25">
      <c r="B5" s="14" t="s">
        <v>13</v>
      </c>
      <c r="C5" s="15" t="s">
        <v>14</v>
      </c>
      <c r="D5" s="15" t="s">
        <v>14</v>
      </c>
      <c r="E5" s="16" t="s">
        <v>15</v>
      </c>
      <c r="I5" s="14" t="s">
        <v>16</v>
      </c>
    </row>
    <row r="6" spans="1:9" ht="13.8" thickBot="1" x14ac:dyDescent="0.3"/>
    <row r="7" spans="1:9" x14ac:dyDescent="0.25">
      <c r="A7" t="s">
        <v>17</v>
      </c>
      <c r="B7" s="18">
        <v>1923.6</v>
      </c>
      <c r="C7" s="38">
        <v>4073.28</v>
      </c>
      <c r="D7" s="38">
        <v>4073.28</v>
      </c>
      <c r="E7" s="31">
        <f t="shared" ref="E7:E14" si="0">ROUND(D7/C7,3)-1</f>
        <v>0</v>
      </c>
      <c r="I7">
        <f t="shared" ref="I7:I14" si="1">+B7/$B$16</f>
        <v>1</v>
      </c>
    </row>
    <row r="8" spans="1:9" x14ac:dyDescent="0.25">
      <c r="A8" t="s">
        <v>18</v>
      </c>
      <c r="B8" s="21">
        <f>B7</f>
        <v>1923.6</v>
      </c>
      <c r="C8" s="39">
        <v>1091.72</v>
      </c>
      <c r="D8" s="39">
        <v>1091.72</v>
      </c>
      <c r="E8" s="32">
        <f t="shared" si="0"/>
        <v>0</v>
      </c>
      <c r="I8">
        <f t="shared" si="1"/>
        <v>1</v>
      </c>
    </row>
    <row r="9" spans="1:9" x14ac:dyDescent="0.25">
      <c r="A9" t="s">
        <v>19</v>
      </c>
      <c r="B9" s="21">
        <v>395</v>
      </c>
      <c r="C9" s="39">
        <v>974.69</v>
      </c>
      <c r="D9" s="39">
        <v>974.69</v>
      </c>
      <c r="E9" s="32">
        <f t="shared" si="0"/>
        <v>0</v>
      </c>
      <c r="I9">
        <f t="shared" si="1"/>
        <v>0.20534414639218135</v>
      </c>
    </row>
    <row r="10" spans="1:9" x14ac:dyDescent="0.25">
      <c r="A10" t="s">
        <v>20</v>
      </c>
      <c r="B10" s="21">
        <f>B7</f>
        <v>1923.6</v>
      </c>
      <c r="C10" s="39">
        <v>1837.85</v>
      </c>
      <c r="D10" s="39">
        <v>1837.85</v>
      </c>
      <c r="E10" s="32">
        <f t="shared" si="0"/>
        <v>0</v>
      </c>
      <c r="I10">
        <f t="shared" si="1"/>
        <v>1</v>
      </c>
    </row>
    <row r="11" spans="1:9" x14ac:dyDescent="0.25">
      <c r="A11" t="s">
        <v>21</v>
      </c>
      <c r="B11" s="21">
        <v>1743.3</v>
      </c>
      <c r="C11" s="39">
        <v>384.78</v>
      </c>
      <c r="D11" s="39">
        <v>384.78</v>
      </c>
      <c r="E11" s="32">
        <f t="shared" si="0"/>
        <v>0</v>
      </c>
      <c r="I11">
        <f t="shared" si="1"/>
        <v>0.90626949469744233</v>
      </c>
    </row>
    <row r="12" spans="1:9" x14ac:dyDescent="0.25">
      <c r="A12" t="s">
        <v>22</v>
      </c>
      <c r="B12" s="21">
        <f>B7</f>
        <v>1923.6</v>
      </c>
      <c r="C12" s="39">
        <v>113</v>
      </c>
      <c r="D12" s="39">
        <v>113</v>
      </c>
      <c r="E12" s="32">
        <f t="shared" si="0"/>
        <v>0</v>
      </c>
      <c r="I12">
        <f t="shared" si="1"/>
        <v>1</v>
      </c>
    </row>
    <row r="13" spans="1:9" x14ac:dyDescent="0.25">
      <c r="A13" t="s">
        <v>23</v>
      </c>
      <c r="B13" s="21">
        <v>87.3</v>
      </c>
      <c r="C13" s="39">
        <v>12.49</v>
      </c>
      <c r="D13" s="39">
        <v>12.49</v>
      </c>
      <c r="E13" s="32">
        <f t="shared" si="0"/>
        <v>0</v>
      </c>
      <c r="I13">
        <f t="shared" si="1"/>
        <v>4.5383655645664378E-2</v>
      </c>
    </row>
    <row r="14" spans="1:9" ht="13.8" thickBot="1" x14ac:dyDescent="0.3">
      <c r="A14" t="s">
        <v>24</v>
      </c>
      <c r="B14" s="23">
        <f>B7</f>
        <v>1923.6</v>
      </c>
      <c r="C14" s="40">
        <v>1.87</v>
      </c>
      <c r="D14" s="40">
        <v>1.87</v>
      </c>
      <c r="E14" s="33">
        <f t="shared" si="0"/>
        <v>0</v>
      </c>
      <c r="I14">
        <f t="shared" si="1"/>
        <v>1</v>
      </c>
    </row>
    <row r="16" spans="1:9" x14ac:dyDescent="0.25">
      <c r="A16" t="s">
        <v>25</v>
      </c>
      <c r="B16">
        <f>+B7</f>
        <v>1923.6</v>
      </c>
      <c r="C16" s="35">
        <f>ROUND(SUMPRODUCT(C7:C14,$I$7:$I$14),2)</f>
        <v>7667.15</v>
      </c>
      <c r="D16">
        <f>ROUND(SUMPRODUCT(D7:D14,$I$7:$I$14),2)</f>
        <v>7667.15</v>
      </c>
      <c r="E16" s="34">
        <f>ROUND(D16/C16,3)-1</f>
        <v>0</v>
      </c>
    </row>
    <row r="19" spans="1:9" x14ac:dyDescent="0.25">
      <c r="A19" t="s">
        <v>26</v>
      </c>
    </row>
    <row r="20" spans="1:9" x14ac:dyDescent="0.25">
      <c r="A20" t="s">
        <v>17</v>
      </c>
      <c r="B20">
        <f>+B7</f>
        <v>1923.6</v>
      </c>
      <c r="C20">
        <f>+C7</f>
        <v>4073.28</v>
      </c>
      <c r="D20">
        <f>+D7</f>
        <v>4073.28</v>
      </c>
      <c r="E20" s="34">
        <f>ROUND(D20/C20,3)-1</f>
        <v>0</v>
      </c>
      <c r="I20">
        <f>+B20/$B$26</f>
        <v>1</v>
      </c>
    </row>
    <row r="21" spans="1:9" x14ac:dyDescent="0.25">
      <c r="A21" t="s">
        <v>19</v>
      </c>
      <c r="B21">
        <f>+B9</f>
        <v>395</v>
      </c>
      <c r="C21">
        <f>+C9</f>
        <v>974.69</v>
      </c>
      <c r="D21">
        <f>+D9</f>
        <v>974.69</v>
      </c>
      <c r="E21" s="34">
        <f>ROUND(D21/C21,3)-1</f>
        <v>0</v>
      </c>
      <c r="I21">
        <f>+B21/$B$26</f>
        <v>0.20534414639218135</v>
      </c>
    </row>
    <row r="22" spans="1:9" x14ac:dyDescent="0.25">
      <c r="A22" t="s">
        <v>22</v>
      </c>
      <c r="B22">
        <f t="shared" ref="B22:D24" si="2">+B12</f>
        <v>1923.6</v>
      </c>
      <c r="C22">
        <f t="shared" si="2"/>
        <v>113</v>
      </c>
      <c r="D22">
        <f t="shared" si="2"/>
        <v>113</v>
      </c>
      <c r="E22" s="34">
        <f>ROUND(D22/C22,3)-1</f>
        <v>0</v>
      </c>
      <c r="I22">
        <f>+B22/$B$26</f>
        <v>1</v>
      </c>
    </row>
    <row r="23" spans="1:9" x14ac:dyDescent="0.25">
      <c r="A23" t="s">
        <v>23</v>
      </c>
      <c r="B23">
        <f t="shared" si="2"/>
        <v>87.3</v>
      </c>
      <c r="C23">
        <f t="shared" si="2"/>
        <v>12.49</v>
      </c>
      <c r="D23">
        <f t="shared" si="2"/>
        <v>12.49</v>
      </c>
      <c r="E23" s="34">
        <f>ROUND(D23/C23,3)-1</f>
        <v>0</v>
      </c>
      <c r="I23">
        <f>+B23/$B$26</f>
        <v>4.5383655645664378E-2</v>
      </c>
    </row>
    <row r="24" spans="1:9" x14ac:dyDescent="0.25">
      <c r="A24" t="s">
        <v>24</v>
      </c>
      <c r="B24">
        <f t="shared" si="2"/>
        <v>1923.6</v>
      </c>
      <c r="C24">
        <f t="shared" si="2"/>
        <v>1.87</v>
      </c>
      <c r="D24">
        <f t="shared" si="2"/>
        <v>1.87</v>
      </c>
      <c r="E24" s="34">
        <f>ROUND(D24/C24,3)-1</f>
        <v>0</v>
      </c>
      <c r="I24">
        <f>+B24/$B$26</f>
        <v>1</v>
      </c>
    </row>
    <row r="26" spans="1:9" x14ac:dyDescent="0.25">
      <c r="A26" t="s">
        <v>27</v>
      </c>
      <c r="B26">
        <f>+B20</f>
        <v>1923.6</v>
      </c>
      <c r="C26">
        <f>ROUND(SUMPRODUCT(C20:C24,$I$20:$I$24),2)</f>
        <v>4388.8599999999997</v>
      </c>
      <c r="D26">
        <f>ROUND(SUMPRODUCT(D20:D24,$I$20:$I$24),2)</f>
        <v>4388.8599999999997</v>
      </c>
      <c r="E26" s="34">
        <f>ROUND(D26/C26,3)-1</f>
        <v>0</v>
      </c>
    </row>
    <row r="28" spans="1:9" x14ac:dyDescent="0.25">
      <c r="A28" t="s">
        <v>28</v>
      </c>
    </row>
    <row r="29" spans="1:9" x14ac:dyDescent="0.25">
      <c r="A29" t="str">
        <f t="shared" ref="A29:D30" si="3">+A10</f>
        <v>pdl</v>
      </c>
      <c r="B29">
        <f t="shared" si="3"/>
        <v>1923.6</v>
      </c>
      <c r="C29">
        <f t="shared" si="3"/>
        <v>1837.85</v>
      </c>
      <c r="D29">
        <f t="shared" si="3"/>
        <v>1837.85</v>
      </c>
      <c r="E29" s="34">
        <f>ROUND(D29/C29,3)-1</f>
        <v>0</v>
      </c>
      <c r="I29">
        <f>+B29/$B$32</f>
        <v>1</v>
      </c>
    </row>
    <row r="30" spans="1:9" x14ac:dyDescent="0.25">
      <c r="A30" t="str">
        <f t="shared" si="3"/>
        <v>pdl excess</v>
      </c>
      <c r="B30">
        <f t="shared" si="3"/>
        <v>1743.3</v>
      </c>
      <c r="C30">
        <f t="shared" si="3"/>
        <v>384.78</v>
      </c>
      <c r="D30">
        <f t="shared" si="3"/>
        <v>384.78</v>
      </c>
      <c r="E30" s="34">
        <f>ROUND(D30/C30,3)-1</f>
        <v>0</v>
      </c>
      <c r="I30">
        <f>+B30/$B$32</f>
        <v>0.90626949469744233</v>
      </c>
    </row>
    <row r="32" spans="1:9" x14ac:dyDescent="0.25">
      <c r="A32" t="s">
        <v>29</v>
      </c>
      <c r="B32">
        <f>+B29</f>
        <v>1923.6</v>
      </c>
      <c r="C32">
        <f>ROUND(SUMPRODUCT(C29:C30,$I$29:$I$30),2)</f>
        <v>2186.56</v>
      </c>
      <c r="D32">
        <f>ROUND(SUMPRODUCT(D29:D30,$I$29:$I$30),2)</f>
        <v>2186.56</v>
      </c>
      <c r="E32" s="34">
        <f>ROUND(D32/C32,3)-1</f>
        <v>0</v>
      </c>
    </row>
    <row r="35" spans="1:9" ht="13.8" thickBot="1" x14ac:dyDescent="0.3"/>
    <row r="36" spans="1:9" ht="13.8" thickBot="1" x14ac:dyDescent="0.3">
      <c r="A36" s="4" t="s">
        <v>42</v>
      </c>
      <c r="B36" s="4"/>
      <c r="C36" s="4"/>
      <c r="D36" s="4"/>
      <c r="E36" s="4"/>
      <c r="F36" s="4"/>
      <c r="G36" t="s">
        <v>8</v>
      </c>
      <c r="H36" s="17">
        <v>37165</v>
      </c>
    </row>
    <row r="37" spans="1:9" x14ac:dyDescent="0.25">
      <c r="A37" s="4"/>
      <c r="B37" s="4"/>
      <c r="C37" s="4"/>
      <c r="D37" s="4"/>
      <c r="E37" s="4"/>
      <c r="F37" s="4"/>
      <c r="G37" s="4"/>
      <c r="H37" s="4"/>
    </row>
    <row r="38" spans="1:9" x14ac:dyDescent="0.25">
      <c r="A38" s="4"/>
      <c r="B38" s="4"/>
      <c r="C38" s="4"/>
      <c r="D38" s="4"/>
      <c r="E38" s="4"/>
      <c r="F38" s="4"/>
      <c r="G38" s="4"/>
      <c r="H38" s="4"/>
    </row>
    <row r="39" spans="1:9" x14ac:dyDescent="0.25">
      <c r="C39" s="13" t="s">
        <v>9</v>
      </c>
      <c r="D39" s="13" t="s">
        <v>10</v>
      </c>
      <c r="E39" s="12" t="s">
        <v>11</v>
      </c>
      <c r="I39" t="s">
        <v>12</v>
      </c>
    </row>
    <row r="40" spans="1:9" x14ac:dyDescent="0.25">
      <c r="B40" s="14" t="s">
        <v>13</v>
      </c>
      <c r="C40" s="15" t="s">
        <v>14</v>
      </c>
      <c r="D40" s="15" t="s">
        <v>14</v>
      </c>
      <c r="E40" s="16" t="s">
        <v>15</v>
      </c>
      <c r="I40" s="14" t="s">
        <v>16</v>
      </c>
    </row>
    <row r="41" spans="1:9" ht="13.8" thickBot="1" x14ac:dyDescent="0.3"/>
    <row r="42" spans="1:9" x14ac:dyDescent="0.25">
      <c r="A42" t="s">
        <v>17</v>
      </c>
      <c r="B42" s="41">
        <v>1449</v>
      </c>
      <c r="C42" s="42">
        <v>687.39</v>
      </c>
      <c r="D42" s="42">
        <v>881.88</v>
      </c>
      <c r="E42" s="31">
        <f t="shared" ref="E42:E47" si="4">ROUND(D42/C42,3)-1</f>
        <v>0.28299999999999992</v>
      </c>
      <c r="I42">
        <f t="shared" ref="I42:I49" si="5">+B42/$B$51</f>
        <v>1</v>
      </c>
    </row>
    <row r="43" spans="1:9" x14ac:dyDescent="0.25">
      <c r="A43" t="s">
        <v>18</v>
      </c>
      <c r="B43" s="43">
        <f>B42</f>
        <v>1449</v>
      </c>
      <c r="C43">
        <v>131.19999999999999</v>
      </c>
      <c r="D43">
        <v>167.96</v>
      </c>
      <c r="E43" s="32">
        <f t="shared" si="4"/>
        <v>0.28000000000000003</v>
      </c>
      <c r="I43">
        <f t="shared" si="5"/>
        <v>1</v>
      </c>
    </row>
    <row r="44" spans="1:9" x14ac:dyDescent="0.25">
      <c r="A44" t="s">
        <v>19</v>
      </c>
      <c r="B44" s="43">
        <v>1221</v>
      </c>
      <c r="C44">
        <v>624.15</v>
      </c>
      <c r="D44">
        <v>800.75</v>
      </c>
      <c r="E44" s="32">
        <f t="shared" si="4"/>
        <v>0.28299999999999992</v>
      </c>
      <c r="I44">
        <f t="shared" si="5"/>
        <v>0.84265010351966874</v>
      </c>
    </row>
    <row r="45" spans="1:9" x14ac:dyDescent="0.25">
      <c r="A45" t="s">
        <v>20</v>
      </c>
      <c r="B45" s="43">
        <f>B42</f>
        <v>1449</v>
      </c>
      <c r="C45">
        <v>339.9</v>
      </c>
      <c r="D45">
        <v>435.8</v>
      </c>
      <c r="E45" s="32">
        <f t="shared" si="4"/>
        <v>0.28200000000000003</v>
      </c>
      <c r="I45">
        <f t="shared" si="5"/>
        <v>1</v>
      </c>
    </row>
    <row r="46" spans="1:9" x14ac:dyDescent="0.25">
      <c r="A46" t="s">
        <v>21</v>
      </c>
      <c r="B46" s="43">
        <v>1427</v>
      </c>
      <c r="C46">
        <v>50.31</v>
      </c>
      <c r="D46">
        <v>64.5</v>
      </c>
      <c r="E46" s="32">
        <f t="shared" si="4"/>
        <v>0.28200000000000003</v>
      </c>
      <c r="I46">
        <f t="shared" si="5"/>
        <v>0.98481711525189786</v>
      </c>
    </row>
    <row r="47" spans="1:9" x14ac:dyDescent="0.25">
      <c r="A47" t="s">
        <v>43</v>
      </c>
      <c r="B47" s="43">
        <v>1443</v>
      </c>
      <c r="C47">
        <v>11.85</v>
      </c>
      <c r="D47">
        <v>11.85</v>
      </c>
      <c r="E47" s="32">
        <f t="shared" si="4"/>
        <v>0</v>
      </c>
      <c r="I47">
        <f t="shared" si="5"/>
        <v>0.99585921325051763</v>
      </c>
    </row>
    <row r="48" spans="1:9" x14ac:dyDescent="0.25">
      <c r="B48" s="43"/>
      <c r="E48" s="32"/>
      <c r="I48">
        <f t="shared" si="5"/>
        <v>0</v>
      </c>
    </row>
    <row r="49" spans="1:9" ht="13.8" thickBot="1" x14ac:dyDescent="0.3">
      <c r="B49" s="44"/>
      <c r="C49" s="45"/>
      <c r="D49" s="45"/>
      <c r="E49" s="33"/>
      <c r="I49">
        <f t="shared" si="5"/>
        <v>0</v>
      </c>
    </row>
    <row r="51" spans="1:9" x14ac:dyDescent="0.25">
      <c r="A51" t="s">
        <v>25</v>
      </c>
      <c r="B51">
        <f>+B42</f>
        <v>1449</v>
      </c>
      <c r="C51">
        <f>ROUND(SUMPRODUCT(C42:C47,$I$42:$I$47),2)</f>
        <v>1745.78</v>
      </c>
      <c r="D51">
        <f>ROUND(SUMPRODUCT(D42:D47,$I$42:$I$47),2)</f>
        <v>2235.71</v>
      </c>
      <c r="E51" s="34">
        <f>ROUND(D51/C51,3)-1</f>
        <v>0.28099999999999992</v>
      </c>
    </row>
    <row r="54" spans="1:9" x14ac:dyDescent="0.25">
      <c r="A54" t="s">
        <v>26</v>
      </c>
    </row>
    <row r="55" spans="1:9" x14ac:dyDescent="0.25">
      <c r="A55" t="s">
        <v>17</v>
      </c>
      <c r="B55">
        <f>+B42</f>
        <v>1449</v>
      </c>
      <c r="C55">
        <f>+C42</f>
        <v>687.39</v>
      </c>
      <c r="D55">
        <f>+D42</f>
        <v>881.88</v>
      </c>
      <c r="E55" s="34">
        <f>ROUND(D55/C55,3)-1</f>
        <v>0.28299999999999992</v>
      </c>
      <c r="I55">
        <f>+B55/$B$51</f>
        <v>1</v>
      </c>
    </row>
    <row r="56" spans="1:9" x14ac:dyDescent="0.25">
      <c r="A56" t="s">
        <v>19</v>
      </c>
      <c r="B56">
        <f>+B44</f>
        <v>1221</v>
      </c>
      <c r="C56">
        <f>+C44</f>
        <v>624.15</v>
      </c>
      <c r="D56">
        <f>+D44</f>
        <v>800.75</v>
      </c>
      <c r="E56" s="34">
        <f>ROUND(D56/C56,3)-1</f>
        <v>0.28299999999999992</v>
      </c>
      <c r="I56">
        <f>+B56/$B$51</f>
        <v>0.84265010351966874</v>
      </c>
    </row>
    <row r="57" spans="1:9" x14ac:dyDescent="0.25">
      <c r="A57" t="s">
        <v>22</v>
      </c>
      <c r="B57">
        <f>+B47</f>
        <v>1443</v>
      </c>
      <c r="C57">
        <f>+C47</f>
        <v>11.85</v>
      </c>
      <c r="D57">
        <f>+D47</f>
        <v>11.85</v>
      </c>
      <c r="E57" s="34">
        <f>ROUND(D57/C57,3)-1</f>
        <v>0</v>
      </c>
      <c r="I57">
        <f>+B57/$B$51</f>
        <v>0.99585921325051763</v>
      </c>
    </row>
    <row r="58" spans="1:9" x14ac:dyDescent="0.25">
      <c r="E58" s="34"/>
      <c r="I58">
        <f>+B58/$B$51</f>
        <v>0</v>
      </c>
    </row>
    <row r="59" spans="1:9" x14ac:dyDescent="0.25">
      <c r="E59" s="34"/>
      <c r="I59">
        <f>+B59/$B$51</f>
        <v>0</v>
      </c>
    </row>
    <row r="61" spans="1:9" x14ac:dyDescent="0.25">
      <c r="A61" t="s">
        <v>27</v>
      </c>
      <c r="B61">
        <f>+B55</f>
        <v>1449</v>
      </c>
      <c r="C61">
        <f>ROUND(SUMPRODUCT(C55:C57,$I$55:$I$57),2)</f>
        <v>1225.1300000000001</v>
      </c>
      <c r="D61">
        <f>ROUND(SUMPRODUCT(D55:D57,$I$55:$I$57),2)</f>
        <v>1568.43</v>
      </c>
      <c r="E61" s="34">
        <f>ROUND(D61/C61,3)-1</f>
        <v>0.28000000000000003</v>
      </c>
    </row>
    <row r="63" spans="1:9" x14ac:dyDescent="0.25">
      <c r="A63" t="s">
        <v>28</v>
      </c>
    </row>
    <row r="64" spans="1:9" x14ac:dyDescent="0.25">
      <c r="A64" t="str">
        <f t="shared" ref="A64:D65" si="6">+A45</f>
        <v>pdl</v>
      </c>
      <c r="B64">
        <f t="shared" si="6"/>
        <v>1449</v>
      </c>
      <c r="C64">
        <f t="shared" si="6"/>
        <v>339.9</v>
      </c>
      <c r="D64">
        <f t="shared" si="6"/>
        <v>435.8</v>
      </c>
      <c r="E64" s="34">
        <f>ROUND(D64/C64,3)-1</f>
        <v>0.28200000000000003</v>
      </c>
      <c r="I64">
        <f>+B64/$B$67</f>
        <v>1</v>
      </c>
    </row>
    <row r="65" spans="1:9" x14ac:dyDescent="0.25">
      <c r="A65" t="str">
        <f t="shared" si="6"/>
        <v>pdl excess</v>
      </c>
      <c r="B65">
        <f t="shared" si="6"/>
        <v>1427</v>
      </c>
      <c r="C65">
        <f t="shared" si="6"/>
        <v>50.31</v>
      </c>
      <c r="D65">
        <f t="shared" si="6"/>
        <v>64.5</v>
      </c>
      <c r="E65" s="34">
        <f>ROUND(D65/C65,3)-1</f>
        <v>0.28200000000000003</v>
      </c>
      <c r="I65">
        <f>+B65/$B$67</f>
        <v>0.98481711525189786</v>
      </c>
    </row>
    <row r="67" spans="1:9" x14ac:dyDescent="0.25">
      <c r="A67" t="s">
        <v>29</v>
      </c>
      <c r="B67">
        <f>+B64</f>
        <v>1449</v>
      </c>
      <c r="C67">
        <f>ROUND(SUMPRODUCT(C64:C65,$I$64:$I$65),2)</f>
        <v>389.45</v>
      </c>
      <c r="D67">
        <f>ROUND(SUMPRODUCT(D64:D65,$I$64:$I$65),2)</f>
        <v>499.32</v>
      </c>
      <c r="E67" s="34">
        <f>ROUND(D67/C67,3)-1</f>
        <v>0.28200000000000003</v>
      </c>
    </row>
  </sheetData>
  <phoneticPr fontId="10" type="noConversion"/>
  <pageMargins left="0.75" right="0.75" top="1" bottom="1" header="0.5" footer="0.5"/>
  <pageSetup scale="74" fitToWidth="2" orientation="portrait" horizontalDpi="300" verticalDpi="300" r:id="rId1"/>
  <headerFooter alignWithMargins="0"/>
  <rowBreaks count="1" manualBreakCount="1">
    <brk id="33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67"/>
  <sheetViews>
    <sheetView topLeftCell="A40" workbookViewId="0"/>
  </sheetViews>
  <sheetFormatPr defaultRowHeight="13.2" x14ac:dyDescent="0.25"/>
  <cols>
    <col min="1" max="1" width="10.109375" customWidth="1"/>
    <col min="2" max="2" width="10.33203125" customWidth="1"/>
    <col min="8" max="8" width="12.77734375" customWidth="1"/>
    <col min="9" max="9" width="12.109375" customWidth="1"/>
  </cols>
  <sheetData>
    <row r="1" spans="1:9" ht="13.8" thickBot="1" x14ac:dyDescent="0.3">
      <c r="A1" s="4" t="s">
        <v>35</v>
      </c>
      <c r="B1" s="4"/>
      <c r="C1" s="4"/>
      <c r="D1" s="4"/>
      <c r="E1" s="4"/>
      <c r="F1" s="4"/>
      <c r="G1" t="s">
        <v>8</v>
      </c>
      <c r="H1" s="17">
        <v>36800</v>
      </c>
    </row>
    <row r="2" spans="1:9" x14ac:dyDescent="0.25">
      <c r="A2" s="4"/>
      <c r="B2" s="4"/>
      <c r="C2" s="4"/>
      <c r="D2" s="4"/>
      <c r="E2" s="4"/>
      <c r="F2" s="4"/>
      <c r="G2" s="4"/>
      <c r="H2" s="4"/>
    </row>
    <row r="3" spans="1:9" x14ac:dyDescent="0.25">
      <c r="A3" s="4"/>
      <c r="B3" s="4"/>
      <c r="C3" s="4"/>
      <c r="D3" s="4"/>
      <c r="E3" s="4"/>
      <c r="F3" s="4"/>
      <c r="G3" s="4"/>
      <c r="H3" s="4"/>
    </row>
    <row r="4" spans="1:9" x14ac:dyDescent="0.25">
      <c r="C4" s="13" t="s">
        <v>9</v>
      </c>
      <c r="D4" s="13" t="s">
        <v>10</v>
      </c>
      <c r="E4" s="12" t="s">
        <v>11</v>
      </c>
      <c r="I4" t="s">
        <v>12</v>
      </c>
    </row>
    <row r="5" spans="1:9" x14ac:dyDescent="0.25">
      <c r="B5" s="14" t="s">
        <v>13</v>
      </c>
      <c r="C5" s="15" t="s">
        <v>14</v>
      </c>
      <c r="D5" s="15" t="s">
        <v>14</v>
      </c>
      <c r="E5" s="16" t="s">
        <v>15</v>
      </c>
      <c r="I5" s="14" t="s">
        <v>16</v>
      </c>
    </row>
    <row r="6" spans="1:9" ht="13.8" thickBot="1" x14ac:dyDescent="0.3"/>
    <row r="7" spans="1:9" x14ac:dyDescent="0.25">
      <c r="A7" t="s">
        <v>17</v>
      </c>
      <c r="B7" s="18">
        <v>1923.6</v>
      </c>
      <c r="C7" s="19">
        <v>4131.01</v>
      </c>
      <c r="D7" s="38">
        <v>4073.28</v>
      </c>
      <c r="E7" s="31">
        <f t="shared" ref="E7:E14" si="0">ROUND(D7/C7,3)-1</f>
        <v>-1.4000000000000012E-2</v>
      </c>
      <c r="I7">
        <f t="shared" ref="I7:I14" si="1">+B7/$B$16</f>
        <v>1</v>
      </c>
    </row>
    <row r="8" spans="1:9" x14ac:dyDescent="0.25">
      <c r="A8" t="s">
        <v>18</v>
      </c>
      <c r="B8" s="21">
        <f>B7</f>
        <v>1923.6</v>
      </c>
      <c r="C8">
        <v>1081.78</v>
      </c>
      <c r="D8" s="39">
        <v>1091.72</v>
      </c>
      <c r="E8" s="32">
        <f t="shared" si="0"/>
        <v>8.999999999999897E-3</v>
      </c>
      <c r="I8">
        <f t="shared" si="1"/>
        <v>1</v>
      </c>
    </row>
    <row r="9" spans="1:9" x14ac:dyDescent="0.25">
      <c r="A9" t="s">
        <v>19</v>
      </c>
      <c r="B9" s="21">
        <v>395</v>
      </c>
      <c r="C9">
        <v>1201.58</v>
      </c>
      <c r="D9" s="39">
        <v>974.69</v>
      </c>
      <c r="E9" s="32">
        <f t="shared" si="0"/>
        <v>-0.18899999999999995</v>
      </c>
      <c r="I9">
        <f t="shared" si="1"/>
        <v>0.20534414639218135</v>
      </c>
    </row>
    <row r="10" spans="1:9" x14ac:dyDescent="0.25">
      <c r="A10" t="s">
        <v>20</v>
      </c>
      <c r="B10" s="21">
        <f>B7</f>
        <v>1923.6</v>
      </c>
      <c r="C10">
        <v>1332.76</v>
      </c>
      <c r="D10" s="39">
        <v>1837.85</v>
      </c>
      <c r="E10" s="32">
        <f t="shared" si="0"/>
        <v>0.379</v>
      </c>
      <c r="I10">
        <f t="shared" si="1"/>
        <v>1</v>
      </c>
    </row>
    <row r="11" spans="1:9" x14ac:dyDescent="0.25">
      <c r="A11" t="s">
        <v>21</v>
      </c>
      <c r="B11" s="21">
        <v>1743.3</v>
      </c>
      <c r="C11">
        <v>167.1</v>
      </c>
      <c r="D11" s="39">
        <v>384.78</v>
      </c>
      <c r="E11" s="32">
        <f t="shared" si="0"/>
        <v>1.3029999999999999</v>
      </c>
      <c r="I11">
        <f t="shared" si="1"/>
        <v>0.90626949469744233</v>
      </c>
    </row>
    <row r="12" spans="1:9" x14ac:dyDescent="0.25">
      <c r="A12" t="s">
        <v>22</v>
      </c>
      <c r="B12" s="21">
        <f>B7</f>
        <v>1923.6</v>
      </c>
      <c r="C12">
        <v>151</v>
      </c>
      <c r="D12" s="39">
        <v>113</v>
      </c>
      <c r="E12" s="32">
        <f t="shared" si="0"/>
        <v>-0.252</v>
      </c>
      <c r="I12">
        <f t="shared" si="1"/>
        <v>1</v>
      </c>
    </row>
    <row r="13" spans="1:9" x14ac:dyDescent="0.25">
      <c r="A13" t="s">
        <v>23</v>
      </c>
      <c r="B13" s="21">
        <v>87.3</v>
      </c>
      <c r="C13">
        <v>18.190000000000001</v>
      </c>
      <c r="D13" s="39">
        <v>12.49</v>
      </c>
      <c r="E13" s="32">
        <f t="shared" si="0"/>
        <v>-0.31299999999999994</v>
      </c>
      <c r="I13">
        <f t="shared" si="1"/>
        <v>4.5383655645664378E-2</v>
      </c>
    </row>
    <row r="14" spans="1:9" ht="13.8" thickBot="1" x14ac:dyDescent="0.3">
      <c r="A14" t="s">
        <v>24</v>
      </c>
      <c r="B14" s="23">
        <f>B7</f>
        <v>1923.6</v>
      </c>
      <c r="C14" s="24">
        <v>2.14</v>
      </c>
      <c r="D14" s="40">
        <v>1.87</v>
      </c>
      <c r="E14" s="33">
        <f t="shared" si="0"/>
        <v>-0.126</v>
      </c>
      <c r="I14">
        <f t="shared" si="1"/>
        <v>1</v>
      </c>
    </row>
    <row r="16" spans="1:9" x14ac:dyDescent="0.25">
      <c r="A16" t="s">
        <v>25</v>
      </c>
      <c r="B16">
        <f>+B7</f>
        <v>1923.6</v>
      </c>
      <c r="C16" s="35">
        <f>ROUND(SUMPRODUCT(C7:C14,$I$7:$I$14),2)</f>
        <v>7097.69</v>
      </c>
      <c r="D16">
        <f>ROUND(SUMPRODUCT(D7:D14,$I$7:$I$14),2)</f>
        <v>7667.15</v>
      </c>
      <c r="E16" s="34">
        <f>ROUND(D16/C16,3)-1</f>
        <v>8.0000000000000071E-2</v>
      </c>
    </row>
    <row r="19" spans="1:9" x14ac:dyDescent="0.25">
      <c r="A19" t="s">
        <v>26</v>
      </c>
    </row>
    <row r="20" spans="1:9" x14ac:dyDescent="0.25">
      <c r="A20" t="s">
        <v>17</v>
      </c>
      <c r="B20">
        <f>+B7</f>
        <v>1923.6</v>
      </c>
      <c r="C20">
        <f>+C7</f>
        <v>4131.01</v>
      </c>
      <c r="D20">
        <f>+D7</f>
        <v>4073.28</v>
      </c>
      <c r="E20" s="34">
        <f>ROUND(D20/C20,3)-1</f>
        <v>-1.4000000000000012E-2</v>
      </c>
      <c r="I20">
        <f>+B20/$B$26</f>
        <v>1</v>
      </c>
    </row>
    <row r="21" spans="1:9" x14ac:dyDescent="0.25">
      <c r="A21" t="s">
        <v>19</v>
      </c>
      <c r="B21">
        <f>+B9</f>
        <v>395</v>
      </c>
      <c r="C21">
        <f>+C9</f>
        <v>1201.58</v>
      </c>
      <c r="D21">
        <f>+D9</f>
        <v>974.69</v>
      </c>
      <c r="E21" s="34">
        <f>ROUND(D21/C21,3)-1</f>
        <v>-0.18899999999999995</v>
      </c>
      <c r="I21">
        <f>+B21/$B$26</f>
        <v>0.20534414639218135</v>
      </c>
    </row>
    <row r="22" spans="1:9" x14ac:dyDescent="0.25">
      <c r="A22" t="s">
        <v>22</v>
      </c>
      <c r="B22">
        <f t="shared" ref="B22:D24" si="2">+B12</f>
        <v>1923.6</v>
      </c>
      <c r="C22">
        <f t="shared" si="2"/>
        <v>151</v>
      </c>
      <c r="D22">
        <f t="shared" si="2"/>
        <v>113</v>
      </c>
      <c r="E22" s="34">
        <f>ROUND(D22/C22,3)-1</f>
        <v>-0.252</v>
      </c>
      <c r="I22">
        <f>+B22/$B$26</f>
        <v>1</v>
      </c>
    </row>
    <row r="23" spans="1:9" x14ac:dyDescent="0.25">
      <c r="A23" t="s">
        <v>23</v>
      </c>
      <c r="B23">
        <f t="shared" si="2"/>
        <v>87.3</v>
      </c>
      <c r="C23">
        <f t="shared" si="2"/>
        <v>18.190000000000001</v>
      </c>
      <c r="D23">
        <f t="shared" si="2"/>
        <v>12.49</v>
      </c>
      <c r="E23" s="34">
        <f>ROUND(D23/C23,3)-1</f>
        <v>-0.31299999999999994</v>
      </c>
      <c r="I23">
        <f>+B23/$B$26</f>
        <v>4.5383655645664378E-2</v>
      </c>
    </row>
    <row r="24" spans="1:9" x14ac:dyDescent="0.25">
      <c r="A24" t="s">
        <v>24</v>
      </c>
      <c r="B24">
        <f t="shared" si="2"/>
        <v>1923.6</v>
      </c>
      <c r="C24">
        <f t="shared" si="2"/>
        <v>2.14</v>
      </c>
      <c r="D24">
        <f t="shared" si="2"/>
        <v>1.87</v>
      </c>
      <c r="E24" s="34">
        <f>ROUND(D24/C24,3)-1</f>
        <v>-0.126</v>
      </c>
      <c r="I24">
        <f>+B24/$B$26</f>
        <v>1</v>
      </c>
    </row>
    <row r="26" spans="1:9" x14ac:dyDescent="0.25">
      <c r="A26" t="s">
        <v>27</v>
      </c>
      <c r="B26">
        <f>+B20</f>
        <v>1923.6</v>
      </c>
      <c r="C26">
        <f>ROUND(SUMPRODUCT(C20:C24,$I$20:$I$24),2)</f>
        <v>4531.71</v>
      </c>
      <c r="D26">
        <f>ROUND(SUMPRODUCT(D20:D24,$I$20:$I$24),2)</f>
        <v>4388.8599999999997</v>
      </c>
      <c r="E26" s="34">
        <f>ROUND(D26/C26,3)-1</f>
        <v>-3.2000000000000028E-2</v>
      </c>
    </row>
    <row r="28" spans="1:9" x14ac:dyDescent="0.25">
      <c r="A28" t="s">
        <v>28</v>
      </c>
    </row>
    <row r="29" spans="1:9" x14ac:dyDescent="0.25">
      <c r="A29" t="str">
        <f t="shared" ref="A29:D30" si="3">+A10</f>
        <v>pdl</v>
      </c>
      <c r="B29">
        <f t="shared" si="3"/>
        <v>1923.6</v>
      </c>
      <c r="C29">
        <f t="shared" si="3"/>
        <v>1332.76</v>
      </c>
      <c r="D29">
        <f t="shared" si="3"/>
        <v>1837.85</v>
      </c>
      <c r="E29" s="34">
        <f>ROUND(D29/C29,3)-1</f>
        <v>0.379</v>
      </c>
      <c r="I29">
        <f>+B29/$B$32</f>
        <v>1</v>
      </c>
    </row>
    <row r="30" spans="1:9" x14ac:dyDescent="0.25">
      <c r="A30" t="str">
        <f t="shared" si="3"/>
        <v>pdl excess</v>
      </c>
      <c r="B30">
        <f t="shared" si="3"/>
        <v>1743.3</v>
      </c>
      <c r="C30">
        <f t="shared" si="3"/>
        <v>167.1</v>
      </c>
      <c r="D30">
        <f t="shared" si="3"/>
        <v>384.78</v>
      </c>
      <c r="E30" s="34">
        <f>ROUND(D30/C30,3)-1</f>
        <v>1.3029999999999999</v>
      </c>
      <c r="I30">
        <f>+B30/$B$32</f>
        <v>0.90626949469744233</v>
      </c>
    </row>
    <row r="32" spans="1:9" x14ac:dyDescent="0.25">
      <c r="A32" t="s">
        <v>29</v>
      </c>
      <c r="B32">
        <f>+B29</f>
        <v>1923.6</v>
      </c>
      <c r="C32">
        <f>ROUND(SUMPRODUCT(C29:C30,$I$29:$I$30),2)</f>
        <v>1484.2</v>
      </c>
      <c r="D32">
        <f>ROUND(SUMPRODUCT(D29:D30,$I$29:$I$30),2)</f>
        <v>2186.56</v>
      </c>
      <c r="E32" s="34">
        <f>ROUND(D32/C32,3)-1</f>
        <v>0.47300000000000009</v>
      </c>
    </row>
    <row r="35" spans="1:9" ht="13.8" thickBot="1" x14ac:dyDescent="0.3"/>
    <row r="36" spans="1:9" ht="13.8" thickBot="1" x14ac:dyDescent="0.3">
      <c r="A36" s="4" t="s">
        <v>34</v>
      </c>
      <c r="B36" s="4"/>
      <c r="C36" s="4"/>
      <c r="D36" s="4"/>
      <c r="E36" s="4"/>
      <c r="F36" s="4"/>
      <c r="G36" t="s">
        <v>8</v>
      </c>
      <c r="H36" s="17">
        <v>36161</v>
      </c>
    </row>
    <row r="37" spans="1:9" x14ac:dyDescent="0.25">
      <c r="A37" s="4"/>
      <c r="B37" s="4"/>
      <c r="C37" s="4"/>
      <c r="D37" s="4"/>
      <c r="E37" s="4"/>
      <c r="F37" s="4"/>
      <c r="G37" s="4"/>
      <c r="H37" s="4"/>
    </row>
    <row r="38" spans="1:9" x14ac:dyDescent="0.25">
      <c r="A38" s="4"/>
      <c r="B38" s="4"/>
      <c r="C38" s="4"/>
      <c r="D38" s="4"/>
      <c r="E38" s="4"/>
      <c r="F38" s="4"/>
      <c r="G38" s="4"/>
      <c r="H38" s="4"/>
    </row>
    <row r="39" spans="1:9" x14ac:dyDescent="0.25">
      <c r="C39" s="13" t="s">
        <v>9</v>
      </c>
      <c r="D39" s="13" t="s">
        <v>10</v>
      </c>
      <c r="E39" s="12" t="s">
        <v>11</v>
      </c>
      <c r="I39" t="s">
        <v>12</v>
      </c>
    </row>
    <row r="40" spans="1:9" x14ac:dyDescent="0.25">
      <c r="B40" s="14" t="s">
        <v>13</v>
      </c>
      <c r="C40" s="15" t="s">
        <v>14</v>
      </c>
      <c r="D40" s="15" t="s">
        <v>14</v>
      </c>
      <c r="E40" s="16" t="s">
        <v>15</v>
      </c>
      <c r="I40" s="14" t="s">
        <v>16</v>
      </c>
    </row>
    <row r="41" spans="1:9" ht="13.8" thickBot="1" x14ac:dyDescent="0.3"/>
    <row r="42" spans="1:9" x14ac:dyDescent="0.25">
      <c r="A42" t="s">
        <v>17</v>
      </c>
      <c r="B42" s="41">
        <v>673.2</v>
      </c>
      <c r="C42" s="42">
        <v>539.42999999999995</v>
      </c>
      <c r="D42" s="42">
        <v>721.55</v>
      </c>
      <c r="E42" s="31">
        <f t="shared" ref="E42:E49" si="4">ROUND(D42/C42,3)-1</f>
        <v>0.33800000000000008</v>
      </c>
      <c r="I42">
        <f t="shared" ref="I42:I49" si="5">+B42/$B$51</f>
        <v>1</v>
      </c>
    </row>
    <row r="43" spans="1:9" x14ac:dyDescent="0.25">
      <c r="A43" t="s">
        <v>18</v>
      </c>
      <c r="B43" s="43">
        <f>B42</f>
        <v>673.2</v>
      </c>
      <c r="C43">
        <v>80.64</v>
      </c>
      <c r="D43">
        <v>140.97</v>
      </c>
      <c r="E43" s="32">
        <f t="shared" si="4"/>
        <v>0.748</v>
      </c>
      <c r="I43">
        <f t="shared" si="5"/>
        <v>1</v>
      </c>
    </row>
    <row r="44" spans="1:9" x14ac:dyDescent="0.25">
      <c r="A44" t="s">
        <v>19</v>
      </c>
      <c r="B44" s="43">
        <v>589</v>
      </c>
      <c r="C44">
        <v>542.24</v>
      </c>
      <c r="D44">
        <v>591.70000000000005</v>
      </c>
      <c r="E44" s="32">
        <f t="shared" si="4"/>
        <v>9.099999999999997E-2</v>
      </c>
      <c r="I44">
        <f t="shared" si="5"/>
        <v>0.87492572786690426</v>
      </c>
    </row>
    <row r="45" spans="1:9" x14ac:dyDescent="0.25">
      <c r="A45" t="s">
        <v>20</v>
      </c>
      <c r="B45" s="43">
        <f>B42</f>
        <v>673.2</v>
      </c>
      <c r="C45">
        <v>217.51</v>
      </c>
      <c r="D45">
        <v>365.76</v>
      </c>
      <c r="E45" s="32">
        <f t="shared" si="4"/>
        <v>0.68199999999999994</v>
      </c>
      <c r="I45">
        <f t="shared" si="5"/>
        <v>1</v>
      </c>
    </row>
    <row r="46" spans="1:9" x14ac:dyDescent="0.25">
      <c r="A46" t="s">
        <v>21</v>
      </c>
      <c r="B46" s="43">
        <v>663.1</v>
      </c>
      <c r="C46">
        <v>30.33</v>
      </c>
      <c r="D46">
        <v>90.21</v>
      </c>
      <c r="E46" s="32">
        <f t="shared" si="4"/>
        <v>1.9740000000000002</v>
      </c>
      <c r="I46">
        <f t="shared" si="5"/>
        <v>0.98499702911467613</v>
      </c>
    </row>
    <row r="47" spans="1:9" x14ac:dyDescent="0.25">
      <c r="A47" t="s">
        <v>22</v>
      </c>
      <c r="B47" s="43">
        <f>B42</f>
        <v>673.2</v>
      </c>
      <c r="C47">
        <v>8</v>
      </c>
      <c r="D47">
        <v>8</v>
      </c>
      <c r="E47" s="32">
        <f t="shared" si="4"/>
        <v>0</v>
      </c>
      <c r="I47">
        <f t="shared" si="5"/>
        <v>1</v>
      </c>
    </row>
    <row r="48" spans="1:9" x14ac:dyDescent="0.25">
      <c r="A48" t="s">
        <v>23</v>
      </c>
      <c r="B48" s="43">
        <v>345.3</v>
      </c>
      <c r="C48">
        <v>2.9</v>
      </c>
      <c r="D48">
        <v>2.6</v>
      </c>
      <c r="E48" s="32">
        <f t="shared" si="4"/>
        <v>-0.10299999999999998</v>
      </c>
      <c r="I48">
        <f t="shared" si="5"/>
        <v>0.51292335115864529</v>
      </c>
    </row>
    <row r="49" spans="1:9" ht="13.8" thickBot="1" x14ac:dyDescent="0.3">
      <c r="A49" t="s">
        <v>24</v>
      </c>
      <c r="B49" s="44">
        <f>B42</f>
        <v>673.2</v>
      </c>
      <c r="C49" s="45">
        <v>29.62</v>
      </c>
      <c r="D49" s="45">
        <v>28.42</v>
      </c>
      <c r="E49" s="33">
        <f t="shared" si="4"/>
        <v>-4.1000000000000036E-2</v>
      </c>
      <c r="I49">
        <f t="shared" si="5"/>
        <v>1</v>
      </c>
    </row>
    <row r="51" spans="1:9" x14ac:dyDescent="0.25">
      <c r="A51" t="s">
        <v>25</v>
      </c>
      <c r="B51">
        <f>+B42</f>
        <v>673.2</v>
      </c>
      <c r="C51">
        <f>ROUND(SUMPRODUCT(C42:C49,$I$42:$I$49),2)</f>
        <v>1380.98</v>
      </c>
      <c r="D51">
        <f>ROUND(SUMPRODUCT(D42:D49,$I$42:$I$49),2)</f>
        <v>1872.58</v>
      </c>
      <c r="E51" s="34">
        <f>ROUND(D51/C51,3)-1</f>
        <v>0.35600000000000009</v>
      </c>
    </row>
    <row r="54" spans="1:9" x14ac:dyDescent="0.25">
      <c r="A54" t="s">
        <v>26</v>
      </c>
    </row>
    <row r="55" spans="1:9" x14ac:dyDescent="0.25">
      <c r="A55" t="s">
        <v>17</v>
      </c>
      <c r="B55">
        <f>+B42</f>
        <v>673.2</v>
      </c>
      <c r="C55">
        <f>+C42</f>
        <v>539.42999999999995</v>
      </c>
      <c r="D55">
        <f>+D42</f>
        <v>721.55</v>
      </c>
      <c r="E55" s="34">
        <f>ROUND(D55/C55,3)-1</f>
        <v>0.33800000000000008</v>
      </c>
      <c r="I55">
        <f>+B55/$B$51</f>
        <v>1</v>
      </c>
    </row>
    <row r="56" spans="1:9" x14ac:dyDescent="0.25">
      <c r="A56" t="s">
        <v>19</v>
      </c>
      <c r="B56">
        <f>+B44</f>
        <v>589</v>
      </c>
      <c r="C56">
        <f>+C44</f>
        <v>542.24</v>
      </c>
      <c r="D56">
        <f>+D44</f>
        <v>591.70000000000005</v>
      </c>
      <c r="E56" s="34">
        <f>ROUND(D56/C56,3)-1</f>
        <v>9.099999999999997E-2</v>
      </c>
      <c r="I56">
        <f>+B56/$B$51</f>
        <v>0.87492572786690426</v>
      </c>
    </row>
    <row r="57" spans="1:9" x14ac:dyDescent="0.25">
      <c r="A57" t="s">
        <v>22</v>
      </c>
      <c r="B57">
        <f t="shared" ref="B57:D59" si="6">+B47</f>
        <v>673.2</v>
      </c>
      <c r="C57">
        <f t="shared" si="6"/>
        <v>8</v>
      </c>
      <c r="D57">
        <f t="shared" si="6"/>
        <v>8</v>
      </c>
      <c r="E57" s="34">
        <f>ROUND(D57/C57,3)-1</f>
        <v>0</v>
      </c>
      <c r="I57">
        <f>+B57/$B$51</f>
        <v>1</v>
      </c>
    </row>
    <row r="58" spans="1:9" x14ac:dyDescent="0.25">
      <c r="A58" t="s">
        <v>23</v>
      </c>
      <c r="B58">
        <f t="shared" si="6"/>
        <v>345.3</v>
      </c>
      <c r="C58">
        <f t="shared" si="6"/>
        <v>2.9</v>
      </c>
      <c r="D58">
        <f t="shared" si="6"/>
        <v>2.6</v>
      </c>
      <c r="E58" s="34">
        <f>ROUND(D58/C58,3)-1</f>
        <v>-0.10299999999999998</v>
      </c>
      <c r="I58">
        <f>+B58/$B$51</f>
        <v>0.51292335115864529</v>
      </c>
    </row>
    <row r="59" spans="1:9" x14ac:dyDescent="0.25">
      <c r="A59" t="s">
        <v>24</v>
      </c>
      <c r="B59">
        <f t="shared" si="6"/>
        <v>673.2</v>
      </c>
      <c r="C59">
        <f t="shared" si="6"/>
        <v>29.62</v>
      </c>
      <c r="D59">
        <f t="shared" si="6"/>
        <v>28.42</v>
      </c>
      <c r="E59" s="34">
        <f>ROUND(D59/C59,3)-1</f>
        <v>-4.1000000000000036E-2</v>
      </c>
      <c r="I59">
        <f>+B59/$B$51</f>
        <v>1</v>
      </c>
    </row>
    <row r="61" spans="1:9" x14ac:dyDescent="0.25">
      <c r="A61" t="s">
        <v>27</v>
      </c>
      <c r="B61">
        <f>+B55</f>
        <v>673.2</v>
      </c>
      <c r="C61">
        <f>ROUND(SUMPRODUCT(C55:C59,$I$55:$I$59),2)</f>
        <v>1052.96</v>
      </c>
      <c r="D61">
        <f>ROUND(SUMPRODUCT(D55:D59,$I$55:$I$59),2)</f>
        <v>1277</v>
      </c>
      <c r="E61" s="34">
        <f>ROUND(D61/C61,3)-1</f>
        <v>0.21300000000000008</v>
      </c>
    </row>
    <row r="63" spans="1:9" x14ac:dyDescent="0.25">
      <c r="A63" t="s">
        <v>28</v>
      </c>
    </row>
    <row r="64" spans="1:9" x14ac:dyDescent="0.25">
      <c r="A64" t="str">
        <f t="shared" ref="A64:D65" si="7">+A45</f>
        <v>pdl</v>
      </c>
      <c r="B64">
        <f t="shared" si="7"/>
        <v>673.2</v>
      </c>
      <c r="C64">
        <f t="shared" si="7"/>
        <v>217.51</v>
      </c>
      <c r="D64">
        <f t="shared" si="7"/>
        <v>365.76</v>
      </c>
      <c r="E64" s="34">
        <f>ROUND(D64/C64,3)-1</f>
        <v>0.68199999999999994</v>
      </c>
      <c r="I64">
        <f>+B64/$B$67</f>
        <v>1</v>
      </c>
    </row>
    <row r="65" spans="1:9" x14ac:dyDescent="0.25">
      <c r="A65" t="str">
        <f t="shared" si="7"/>
        <v>pdl excess</v>
      </c>
      <c r="B65">
        <f t="shared" si="7"/>
        <v>663.1</v>
      </c>
      <c r="C65">
        <f t="shared" si="7"/>
        <v>30.33</v>
      </c>
      <c r="D65">
        <f t="shared" si="7"/>
        <v>90.21</v>
      </c>
      <c r="E65" s="34">
        <f>ROUND(D65/C65,3)-1</f>
        <v>1.9740000000000002</v>
      </c>
      <c r="I65">
        <f>+B65/$B$67</f>
        <v>0.98499702911467613</v>
      </c>
    </row>
    <row r="67" spans="1:9" x14ac:dyDescent="0.25">
      <c r="A67" t="s">
        <v>29</v>
      </c>
      <c r="B67">
        <f>+B64</f>
        <v>673.2</v>
      </c>
      <c r="C67">
        <f>ROUND(SUMPRODUCT(C64:C65,$I$64:$I$65),2)</f>
        <v>247.38</v>
      </c>
      <c r="D67">
        <f>ROUND(SUMPRODUCT(D64:D65,$I$64:$I$65),2)</f>
        <v>454.62</v>
      </c>
      <c r="E67" s="34">
        <f>ROUND(D67/C67,3)-1</f>
        <v>0.83800000000000008</v>
      </c>
    </row>
  </sheetData>
  <phoneticPr fontId="10" type="noConversion"/>
  <pageMargins left="0.75" right="0.75" top="1" bottom="1" header="0.5" footer="0.5"/>
  <pageSetup scale="74" fitToWidth="2" orientation="portrait" horizontalDpi="300" verticalDpi="300" r:id="rId1"/>
  <headerFooter alignWithMargins="0"/>
  <rowBreaks count="1" manualBreakCount="1">
    <brk id="33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2"/>
  <sheetViews>
    <sheetView showGridLines="0" workbookViewId="0"/>
  </sheetViews>
  <sheetFormatPr defaultRowHeight="13.2" x14ac:dyDescent="0.25"/>
  <cols>
    <col min="1" max="1" width="10.109375" customWidth="1"/>
    <col min="2" max="2" width="10.33203125" customWidth="1"/>
    <col min="9" max="9" width="12.109375" customWidth="1"/>
  </cols>
  <sheetData>
    <row r="1" spans="1:9" ht="13.8" thickBot="1" x14ac:dyDescent="0.3">
      <c r="A1" s="4" t="s">
        <v>7</v>
      </c>
      <c r="B1" s="4"/>
      <c r="C1" s="4"/>
      <c r="D1" s="4"/>
      <c r="E1" s="4"/>
      <c r="F1" s="4"/>
      <c r="G1" t="s">
        <v>8</v>
      </c>
      <c r="H1" s="17">
        <v>35431</v>
      </c>
    </row>
    <row r="2" spans="1:9" x14ac:dyDescent="0.25">
      <c r="A2" s="4"/>
      <c r="B2" s="4"/>
      <c r="C2" s="4"/>
      <c r="D2" s="4"/>
      <c r="E2" s="4"/>
      <c r="F2" s="4"/>
      <c r="G2" s="4"/>
      <c r="H2" s="4"/>
    </row>
    <row r="3" spans="1:9" x14ac:dyDescent="0.25">
      <c r="A3" s="4"/>
      <c r="B3" s="4"/>
      <c r="C3" s="4"/>
      <c r="D3" s="4"/>
      <c r="E3" s="4"/>
      <c r="F3" s="4"/>
      <c r="G3" s="4"/>
      <c r="H3" s="4"/>
    </row>
    <row r="4" spans="1:9" x14ac:dyDescent="0.25">
      <c r="C4" s="13" t="s">
        <v>9</v>
      </c>
      <c r="D4" s="13" t="s">
        <v>10</v>
      </c>
      <c r="E4" s="12" t="s">
        <v>11</v>
      </c>
      <c r="I4" t="s">
        <v>12</v>
      </c>
    </row>
    <row r="5" spans="1:9" x14ac:dyDescent="0.25">
      <c r="B5" s="14" t="s">
        <v>13</v>
      </c>
      <c r="C5" s="15" t="s">
        <v>14</v>
      </c>
      <c r="D5" s="15" t="s">
        <v>14</v>
      </c>
      <c r="E5" s="16" t="s">
        <v>15</v>
      </c>
      <c r="I5" s="14" t="s">
        <v>16</v>
      </c>
    </row>
    <row r="6" spans="1:9" ht="13.8" thickBot="1" x14ac:dyDescent="0.3"/>
    <row r="7" spans="1:9" x14ac:dyDescent="0.25">
      <c r="A7" t="s">
        <v>17</v>
      </c>
      <c r="B7" s="18">
        <v>2970</v>
      </c>
      <c r="C7" s="19">
        <v>3918.38</v>
      </c>
      <c r="D7" s="19">
        <v>4160.28</v>
      </c>
      <c r="E7" s="20">
        <f>ROUND(D7/C7,3)-1</f>
        <v>6.2000000000000055E-2</v>
      </c>
      <c r="I7">
        <f t="shared" ref="I7:I12" si="0">+B7/$B$16</f>
        <v>1</v>
      </c>
    </row>
    <row r="8" spans="1:9" x14ac:dyDescent="0.25">
      <c r="A8" t="s">
        <v>18</v>
      </c>
      <c r="B8" s="21">
        <v>2970</v>
      </c>
      <c r="C8">
        <v>701.6</v>
      </c>
      <c r="D8">
        <v>830.24</v>
      </c>
      <c r="E8" s="22">
        <f t="shared" ref="E8:E13" si="1">ROUND(D8/C8,3)-1</f>
        <v>0.18300000000000005</v>
      </c>
      <c r="I8">
        <f t="shared" si="0"/>
        <v>1</v>
      </c>
    </row>
    <row r="9" spans="1:9" x14ac:dyDescent="0.25">
      <c r="A9" t="s">
        <v>19</v>
      </c>
      <c r="B9" s="21">
        <v>655.5</v>
      </c>
      <c r="C9">
        <v>1476</v>
      </c>
      <c r="D9">
        <v>1202.3900000000001</v>
      </c>
      <c r="E9" s="22">
        <f t="shared" si="1"/>
        <v>-0.18500000000000005</v>
      </c>
      <c r="I9">
        <f t="shared" si="0"/>
        <v>0.22070707070707071</v>
      </c>
    </row>
    <row r="10" spans="1:9" x14ac:dyDescent="0.25">
      <c r="A10" t="s">
        <v>20</v>
      </c>
      <c r="B10" s="21">
        <v>2970</v>
      </c>
      <c r="C10">
        <v>973.53</v>
      </c>
      <c r="D10">
        <v>1037.54</v>
      </c>
      <c r="E10" s="22">
        <f t="shared" si="1"/>
        <v>6.6000000000000059E-2</v>
      </c>
      <c r="I10">
        <f t="shared" si="0"/>
        <v>1</v>
      </c>
    </row>
    <row r="11" spans="1:9" x14ac:dyDescent="0.25">
      <c r="A11" t="s">
        <v>21</v>
      </c>
      <c r="B11" s="21">
        <v>2586.1999999999998</v>
      </c>
      <c r="C11">
        <v>111.44</v>
      </c>
      <c r="D11">
        <v>118.76</v>
      </c>
      <c r="E11" s="22">
        <f t="shared" si="1"/>
        <v>6.6000000000000059E-2</v>
      </c>
      <c r="I11">
        <f t="shared" si="0"/>
        <v>0.87077441077441076</v>
      </c>
    </row>
    <row r="12" spans="1:9" x14ac:dyDescent="0.25">
      <c r="A12" t="s">
        <v>22</v>
      </c>
      <c r="B12" s="21">
        <v>2970</v>
      </c>
      <c r="C12">
        <v>25.8</v>
      </c>
      <c r="D12">
        <v>126.04</v>
      </c>
      <c r="E12" s="22">
        <f t="shared" si="1"/>
        <v>3.8849999999999998</v>
      </c>
      <c r="I12">
        <f t="shared" si="0"/>
        <v>1</v>
      </c>
    </row>
    <row r="13" spans="1:9" x14ac:dyDescent="0.25">
      <c r="A13" t="s">
        <v>23</v>
      </c>
      <c r="B13" s="21">
        <v>323</v>
      </c>
      <c r="C13">
        <v>11.62</v>
      </c>
      <c r="D13">
        <v>25.23</v>
      </c>
      <c r="E13" s="22">
        <f t="shared" si="1"/>
        <v>1.1709999999999998</v>
      </c>
      <c r="I13">
        <f>+B13/$B$16</f>
        <v>0.10875420875420876</v>
      </c>
    </row>
    <row r="14" spans="1:9" ht="13.8" thickBot="1" x14ac:dyDescent="0.3">
      <c r="A14" t="s">
        <v>24</v>
      </c>
      <c r="B14" s="23">
        <v>2970</v>
      </c>
      <c r="C14" s="24">
        <v>2.46</v>
      </c>
      <c r="D14" s="24">
        <v>1.27</v>
      </c>
      <c r="E14" s="25">
        <f>ROUND(D14/C14,3)-1</f>
        <v>-0.48399999999999999</v>
      </c>
      <c r="I14">
        <f>+B14/$B$16</f>
        <v>1</v>
      </c>
    </row>
    <row r="16" spans="1:9" x14ac:dyDescent="0.25">
      <c r="A16" t="s">
        <v>25</v>
      </c>
      <c r="B16">
        <f>+B7</f>
        <v>2970</v>
      </c>
      <c r="C16">
        <f>ROUND(SUMPRODUCT(C7:C14,$I$7:$I$14),2)</f>
        <v>6045.84</v>
      </c>
      <c r="D16">
        <f>ROUND(SUMPRODUCT(D7:D14,$I$7:$I$14),2)</f>
        <v>6526.9</v>
      </c>
      <c r="E16" s="1">
        <f>ROUND(D16/C16,3)-1</f>
        <v>8.0000000000000071E-2</v>
      </c>
    </row>
    <row r="19" spans="1:9" x14ac:dyDescent="0.25">
      <c r="A19" t="s">
        <v>26</v>
      </c>
    </row>
    <row r="20" spans="1:9" x14ac:dyDescent="0.25">
      <c r="A20" t="s">
        <v>17</v>
      </c>
      <c r="B20">
        <f>+B7</f>
        <v>2970</v>
      </c>
      <c r="C20">
        <f>+C7</f>
        <v>3918.38</v>
      </c>
      <c r="D20">
        <f>+D7</f>
        <v>4160.28</v>
      </c>
      <c r="E20" s="1">
        <f t="shared" ref="E20:E26" si="2">ROUND(D20/C20,3)-1</f>
        <v>6.2000000000000055E-2</v>
      </c>
      <c r="I20">
        <f>+B20/$B$26</f>
        <v>1</v>
      </c>
    </row>
    <row r="21" spans="1:9" x14ac:dyDescent="0.25">
      <c r="A21" t="s">
        <v>19</v>
      </c>
      <c r="B21">
        <f>+B9</f>
        <v>655.5</v>
      </c>
      <c r="C21">
        <f>+C9</f>
        <v>1476</v>
      </c>
      <c r="D21">
        <f>+D9</f>
        <v>1202.3900000000001</v>
      </c>
      <c r="E21" s="1">
        <f t="shared" si="2"/>
        <v>-0.18500000000000005</v>
      </c>
      <c r="I21">
        <f>+B21/$B$26</f>
        <v>0.22070707070707071</v>
      </c>
    </row>
    <row r="22" spans="1:9" x14ac:dyDescent="0.25">
      <c r="A22" t="s">
        <v>22</v>
      </c>
      <c r="B22">
        <f>+B12</f>
        <v>2970</v>
      </c>
      <c r="C22">
        <f>+C12</f>
        <v>25.8</v>
      </c>
      <c r="D22">
        <f>+D12</f>
        <v>126.04</v>
      </c>
      <c r="E22" s="1">
        <f t="shared" si="2"/>
        <v>3.8849999999999998</v>
      </c>
      <c r="I22">
        <f>+B22/$B$26</f>
        <v>1</v>
      </c>
    </row>
    <row r="23" spans="1:9" x14ac:dyDescent="0.25">
      <c r="A23" t="s">
        <v>23</v>
      </c>
      <c r="B23">
        <f t="shared" ref="B23:D24" si="3">+B13</f>
        <v>323</v>
      </c>
      <c r="C23">
        <f t="shared" si="3"/>
        <v>11.62</v>
      </c>
      <c r="D23">
        <f t="shared" si="3"/>
        <v>25.23</v>
      </c>
      <c r="E23" s="1">
        <f t="shared" si="2"/>
        <v>1.1709999999999998</v>
      </c>
      <c r="I23">
        <f>+B23/$B$26</f>
        <v>0.10875420875420876</v>
      </c>
    </row>
    <row r="24" spans="1:9" x14ac:dyDescent="0.25">
      <c r="A24" t="s">
        <v>24</v>
      </c>
      <c r="B24">
        <f t="shared" si="3"/>
        <v>2970</v>
      </c>
      <c r="C24">
        <f t="shared" si="3"/>
        <v>2.46</v>
      </c>
      <c r="D24">
        <f t="shared" si="3"/>
        <v>1.27</v>
      </c>
      <c r="E24" s="1">
        <f t="shared" si="2"/>
        <v>-0.48399999999999999</v>
      </c>
      <c r="I24">
        <f>+B24/$B$26</f>
        <v>1</v>
      </c>
    </row>
    <row r="26" spans="1:9" x14ac:dyDescent="0.25">
      <c r="A26" t="s">
        <v>27</v>
      </c>
      <c r="B26">
        <f>+B20</f>
        <v>2970</v>
      </c>
      <c r="C26">
        <f>ROUND(SUMPRODUCT(C20:C24,$I$20:$I$24),2)</f>
        <v>4273.67</v>
      </c>
      <c r="D26">
        <f>ROUND(SUMPRODUCT(D20:D24,$I$20:$I$24),2)</f>
        <v>4555.71</v>
      </c>
      <c r="E26" s="1">
        <f t="shared" si="2"/>
        <v>6.6000000000000059E-2</v>
      </c>
    </row>
    <row r="28" spans="1:9" x14ac:dyDescent="0.25">
      <c r="A28" t="s">
        <v>28</v>
      </c>
    </row>
    <row r="29" spans="1:9" x14ac:dyDescent="0.25">
      <c r="A29" t="str">
        <f>+A10</f>
        <v>pdl</v>
      </c>
      <c r="B29">
        <f t="shared" ref="B29:D30" si="4">+B10</f>
        <v>2970</v>
      </c>
      <c r="C29">
        <f t="shared" si="4"/>
        <v>973.53</v>
      </c>
      <c r="D29">
        <f t="shared" si="4"/>
        <v>1037.54</v>
      </c>
      <c r="E29" s="1">
        <f>ROUND(D29/C29,3)-1</f>
        <v>6.6000000000000059E-2</v>
      </c>
      <c r="I29">
        <f>+B29/$B$32</f>
        <v>1</v>
      </c>
    </row>
    <row r="30" spans="1:9" x14ac:dyDescent="0.25">
      <c r="A30" t="str">
        <f>+A11</f>
        <v>pdl excess</v>
      </c>
      <c r="B30">
        <f t="shared" si="4"/>
        <v>2586.1999999999998</v>
      </c>
      <c r="C30">
        <f t="shared" si="4"/>
        <v>111.44</v>
      </c>
      <c r="D30">
        <f t="shared" si="4"/>
        <v>118.76</v>
      </c>
      <c r="E30" s="1">
        <f>ROUND(D30/C30,3)-1</f>
        <v>6.6000000000000059E-2</v>
      </c>
      <c r="I30">
        <f>+B30/$B$32</f>
        <v>0.87077441077441076</v>
      </c>
    </row>
    <row r="32" spans="1:9" x14ac:dyDescent="0.25">
      <c r="A32" t="s">
        <v>29</v>
      </c>
      <c r="B32">
        <f>+B29</f>
        <v>2970</v>
      </c>
      <c r="C32">
        <f>ROUND(SUMPRODUCT(C29:C30,$I$29:$I$30),2)</f>
        <v>1070.57</v>
      </c>
      <c r="D32">
        <f>ROUND(SUMPRODUCT(D29:D30,$I$29:$I$30),2)</f>
        <v>1140.95</v>
      </c>
      <c r="E32" s="1">
        <f>ROUND(D32/C32,3)-1</f>
        <v>6.6000000000000059E-2</v>
      </c>
    </row>
  </sheetData>
  <phoneticPr fontId="10" type="noConversion"/>
  <printOptions gridLinesSet="0"/>
  <pageMargins left="0.75" right="0.75" top="1" bottom="1" header="0.5" footer="0.5"/>
  <pageSetup orientation="landscape" horizontalDpi="0" verticalDpi="0" r:id="rId1"/>
  <headerFooter alignWithMargins="0">
    <oddFooter>&amp;R\lrc\redbook\&amp;F  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67"/>
  <sheetViews>
    <sheetView topLeftCell="J1" workbookViewId="0">
      <selection activeCell="B41" sqref="B41"/>
    </sheetView>
  </sheetViews>
  <sheetFormatPr defaultRowHeight="13.2" x14ac:dyDescent="0.25"/>
  <cols>
    <col min="1" max="1" width="10.109375" customWidth="1"/>
    <col min="2" max="2" width="10.33203125" customWidth="1"/>
    <col min="8" max="8" width="12.77734375" customWidth="1"/>
    <col min="9" max="9" width="12.109375" customWidth="1"/>
  </cols>
  <sheetData>
    <row r="1" spans="1:9" ht="13.8" thickBot="1" x14ac:dyDescent="0.3">
      <c r="A1" s="4" t="s">
        <v>33</v>
      </c>
      <c r="B1" s="4"/>
      <c r="C1" s="4"/>
      <c r="D1" s="4"/>
      <c r="E1" s="4"/>
      <c r="F1" s="4"/>
      <c r="G1" t="s">
        <v>8</v>
      </c>
      <c r="H1" s="17">
        <v>36312</v>
      </c>
    </row>
    <row r="2" spans="1:9" x14ac:dyDescent="0.25">
      <c r="A2" s="4"/>
      <c r="B2" s="4"/>
      <c r="C2" s="4"/>
      <c r="D2" s="4"/>
      <c r="E2" s="4"/>
      <c r="F2" s="4"/>
      <c r="G2" s="4"/>
      <c r="H2" s="4"/>
    </row>
    <row r="3" spans="1:9" x14ac:dyDescent="0.25">
      <c r="A3" s="4"/>
      <c r="B3" s="4"/>
      <c r="C3" s="4"/>
      <c r="D3" s="4"/>
      <c r="E3" s="4"/>
      <c r="F3" s="4"/>
      <c r="G3" s="4"/>
      <c r="H3" s="4"/>
    </row>
    <row r="4" spans="1:9" x14ac:dyDescent="0.25">
      <c r="C4" s="13" t="s">
        <v>9</v>
      </c>
      <c r="D4" s="13" t="s">
        <v>10</v>
      </c>
      <c r="E4" s="12" t="s">
        <v>11</v>
      </c>
      <c r="I4" t="s">
        <v>12</v>
      </c>
    </row>
    <row r="5" spans="1:9" x14ac:dyDescent="0.25">
      <c r="B5" s="14" t="s">
        <v>13</v>
      </c>
      <c r="C5" s="15" t="s">
        <v>14</v>
      </c>
      <c r="D5" s="15" t="s">
        <v>14</v>
      </c>
      <c r="E5" s="16" t="s">
        <v>15</v>
      </c>
      <c r="I5" s="14" t="s">
        <v>16</v>
      </c>
    </row>
    <row r="6" spans="1:9" ht="13.8" thickBot="1" x14ac:dyDescent="0.3"/>
    <row r="7" spans="1:9" x14ac:dyDescent="0.25">
      <c r="A7" t="s">
        <v>17</v>
      </c>
      <c r="B7" s="18">
        <v>2552.3000000000002</v>
      </c>
      <c r="C7" s="19">
        <v>4237.51</v>
      </c>
      <c r="D7" s="19">
        <v>4201.8100000000004</v>
      </c>
      <c r="E7" s="31">
        <f t="shared" ref="E7:E14" si="0">ROUND(D7/C7,3)-1</f>
        <v>-8.0000000000000071E-3</v>
      </c>
      <c r="I7">
        <f t="shared" ref="I7:I14" si="1">+B7/$B$16</f>
        <v>1</v>
      </c>
    </row>
    <row r="8" spans="1:9" x14ac:dyDescent="0.25">
      <c r="A8" t="s">
        <v>18</v>
      </c>
      <c r="B8" s="21">
        <v>2552.3000000000002</v>
      </c>
      <c r="C8">
        <v>933.84</v>
      </c>
      <c r="D8">
        <v>1105.55</v>
      </c>
      <c r="E8" s="32">
        <f t="shared" si="0"/>
        <v>0.18399999999999994</v>
      </c>
      <c r="I8">
        <f t="shared" si="1"/>
        <v>1</v>
      </c>
    </row>
    <row r="9" spans="1:9" x14ac:dyDescent="0.25">
      <c r="A9" t="s">
        <v>19</v>
      </c>
      <c r="B9" s="21">
        <v>492.3</v>
      </c>
      <c r="C9">
        <v>1393.18</v>
      </c>
      <c r="D9">
        <v>1210.96</v>
      </c>
      <c r="E9" s="32">
        <f t="shared" si="0"/>
        <v>-0.13100000000000001</v>
      </c>
      <c r="I9">
        <f t="shared" si="1"/>
        <v>0.19288484895976177</v>
      </c>
    </row>
    <row r="10" spans="1:9" x14ac:dyDescent="0.25">
      <c r="A10" t="s">
        <v>20</v>
      </c>
      <c r="B10" s="21">
        <v>2552.3000000000002</v>
      </c>
      <c r="C10">
        <v>1168.51</v>
      </c>
      <c r="D10">
        <v>1354.13</v>
      </c>
      <c r="E10" s="32">
        <f t="shared" si="0"/>
        <v>0.15900000000000003</v>
      </c>
      <c r="I10">
        <f t="shared" si="1"/>
        <v>1</v>
      </c>
    </row>
    <row r="11" spans="1:9" x14ac:dyDescent="0.25">
      <c r="A11" t="s">
        <v>21</v>
      </c>
      <c r="B11" s="21">
        <v>2262.1999999999998</v>
      </c>
      <c r="C11">
        <v>134.85</v>
      </c>
      <c r="D11">
        <v>169.81</v>
      </c>
      <c r="E11" s="32">
        <f t="shared" si="0"/>
        <v>0.2589999999999999</v>
      </c>
      <c r="I11">
        <f t="shared" si="1"/>
        <v>0.88633781295302261</v>
      </c>
    </row>
    <row r="12" spans="1:9" x14ac:dyDescent="0.25">
      <c r="A12" t="s">
        <v>22</v>
      </c>
      <c r="B12" s="21">
        <v>2552.3000000000002</v>
      </c>
      <c r="C12">
        <v>188</v>
      </c>
      <c r="D12">
        <v>151</v>
      </c>
      <c r="E12" s="32">
        <f t="shared" si="0"/>
        <v>-0.19699999999999995</v>
      </c>
      <c r="I12">
        <f t="shared" si="1"/>
        <v>1</v>
      </c>
    </row>
    <row r="13" spans="1:9" x14ac:dyDescent="0.25">
      <c r="A13" t="s">
        <v>23</v>
      </c>
      <c r="B13" s="21">
        <v>198.1</v>
      </c>
      <c r="C13">
        <v>30.47</v>
      </c>
      <c r="D13">
        <v>16.84</v>
      </c>
      <c r="E13" s="32">
        <f t="shared" si="0"/>
        <v>-0.44699999999999995</v>
      </c>
      <c r="I13">
        <f t="shared" si="1"/>
        <v>7.7616267680131634E-2</v>
      </c>
    </row>
    <row r="14" spans="1:9" ht="13.8" thickBot="1" x14ac:dyDescent="0.3">
      <c r="A14" t="s">
        <v>24</v>
      </c>
      <c r="B14" s="23">
        <v>2552.3000000000002</v>
      </c>
      <c r="C14" s="24">
        <v>1.43</v>
      </c>
      <c r="D14" s="24">
        <v>1.21</v>
      </c>
      <c r="E14" s="33">
        <f t="shared" si="0"/>
        <v>-0.15400000000000003</v>
      </c>
      <c r="I14">
        <f t="shared" si="1"/>
        <v>1</v>
      </c>
    </row>
    <row r="16" spans="1:9" x14ac:dyDescent="0.25">
      <c r="A16" t="s">
        <v>25</v>
      </c>
      <c r="B16">
        <f>+B7</f>
        <v>2552.3000000000002</v>
      </c>
      <c r="C16" s="35">
        <f>ROUND(SUMPRODUCT(C7:C14,$I$7:$I$14),2)</f>
        <v>6919.9</v>
      </c>
      <c r="D16">
        <f>ROUND(SUMPRODUCT(D7:D14,$I$7:$I$14),2)</f>
        <v>7199.09</v>
      </c>
      <c r="E16" s="34">
        <f>ROUND(D16/C16,3)-1</f>
        <v>4.0000000000000036E-2</v>
      </c>
    </row>
    <row r="19" spans="1:9" x14ac:dyDescent="0.25">
      <c r="A19" t="s">
        <v>26</v>
      </c>
    </row>
    <row r="20" spans="1:9" x14ac:dyDescent="0.25">
      <c r="A20" t="s">
        <v>17</v>
      </c>
      <c r="B20">
        <f>+B7</f>
        <v>2552.3000000000002</v>
      </c>
      <c r="C20">
        <f>+C7</f>
        <v>4237.51</v>
      </c>
      <c r="D20">
        <f>+D7</f>
        <v>4201.8100000000004</v>
      </c>
      <c r="E20" s="34">
        <f>ROUND(D20/C20,3)-1</f>
        <v>-8.0000000000000071E-3</v>
      </c>
      <c r="I20">
        <f>+B20/$B$26</f>
        <v>1</v>
      </c>
    </row>
    <row r="21" spans="1:9" x14ac:dyDescent="0.25">
      <c r="A21" t="s">
        <v>19</v>
      </c>
      <c r="B21">
        <f>+B9</f>
        <v>492.3</v>
      </c>
      <c r="C21">
        <f>+C9</f>
        <v>1393.18</v>
      </c>
      <c r="D21">
        <f>+D9</f>
        <v>1210.96</v>
      </c>
      <c r="E21" s="34">
        <f>ROUND(D21/C21,3)-1</f>
        <v>-0.13100000000000001</v>
      </c>
      <c r="I21">
        <f>+B21/$B$26</f>
        <v>0.19288484895976177</v>
      </c>
    </row>
    <row r="22" spans="1:9" x14ac:dyDescent="0.25">
      <c r="A22" t="s">
        <v>22</v>
      </c>
      <c r="B22">
        <f t="shared" ref="B22:D24" si="2">+B12</f>
        <v>2552.3000000000002</v>
      </c>
      <c r="C22">
        <f t="shared" si="2"/>
        <v>188</v>
      </c>
      <c r="D22">
        <f t="shared" si="2"/>
        <v>151</v>
      </c>
      <c r="E22" s="34">
        <f>ROUND(D22/C22,3)-1</f>
        <v>-0.19699999999999995</v>
      </c>
      <c r="I22">
        <f>+B22/$B$26</f>
        <v>1</v>
      </c>
    </row>
    <row r="23" spans="1:9" x14ac:dyDescent="0.25">
      <c r="A23" t="s">
        <v>23</v>
      </c>
      <c r="B23">
        <f t="shared" si="2"/>
        <v>198.1</v>
      </c>
      <c r="C23">
        <f t="shared" si="2"/>
        <v>30.47</v>
      </c>
      <c r="D23">
        <f t="shared" si="2"/>
        <v>16.84</v>
      </c>
      <c r="E23" s="34">
        <f>ROUND(D23/C23,3)-1</f>
        <v>-0.44699999999999995</v>
      </c>
      <c r="I23">
        <f>+B23/$B$26</f>
        <v>7.7616267680131634E-2</v>
      </c>
    </row>
    <row r="24" spans="1:9" x14ac:dyDescent="0.25">
      <c r="A24" t="s">
        <v>24</v>
      </c>
      <c r="B24">
        <f t="shared" si="2"/>
        <v>2552.3000000000002</v>
      </c>
      <c r="C24">
        <f t="shared" si="2"/>
        <v>1.43</v>
      </c>
      <c r="D24">
        <f t="shared" si="2"/>
        <v>1.21</v>
      </c>
      <c r="E24" s="34">
        <f>ROUND(D24/C24,3)-1</f>
        <v>-0.15400000000000003</v>
      </c>
      <c r="I24">
        <f>+B24/$B$26</f>
        <v>1</v>
      </c>
    </row>
    <row r="26" spans="1:9" x14ac:dyDescent="0.25">
      <c r="A26" t="s">
        <v>27</v>
      </c>
      <c r="B26">
        <f>+B20</f>
        <v>2552.3000000000002</v>
      </c>
      <c r="C26">
        <f>ROUND(SUMPRODUCT(C20:C24,$I$20:$I$24),2)</f>
        <v>4698.03</v>
      </c>
      <c r="D26">
        <f>ROUND(SUMPRODUCT(D20:D24,$I$20:$I$24),2)</f>
        <v>4588.8999999999996</v>
      </c>
      <c r="E26" s="34">
        <f>ROUND(D26/C26,3)-1</f>
        <v>-2.300000000000002E-2</v>
      </c>
    </row>
    <row r="28" spans="1:9" x14ac:dyDescent="0.25">
      <c r="A28" t="s">
        <v>28</v>
      </c>
    </row>
    <row r="29" spans="1:9" x14ac:dyDescent="0.25">
      <c r="A29" t="str">
        <f t="shared" ref="A29:D30" si="3">+A10</f>
        <v>pdl</v>
      </c>
      <c r="B29">
        <f t="shared" si="3"/>
        <v>2552.3000000000002</v>
      </c>
      <c r="C29">
        <f t="shared" si="3"/>
        <v>1168.51</v>
      </c>
      <c r="D29">
        <f t="shared" si="3"/>
        <v>1354.13</v>
      </c>
      <c r="E29" s="34">
        <f>ROUND(D29/C29,3)-1</f>
        <v>0.15900000000000003</v>
      </c>
      <c r="I29">
        <f>+B29/$B$32</f>
        <v>1</v>
      </c>
    </row>
    <row r="30" spans="1:9" x14ac:dyDescent="0.25">
      <c r="A30" t="str">
        <f t="shared" si="3"/>
        <v>pdl excess</v>
      </c>
      <c r="B30">
        <f t="shared" si="3"/>
        <v>2262.1999999999998</v>
      </c>
      <c r="C30">
        <f t="shared" si="3"/>
        <v>134.85</v>
      </c>
      <c r="D30">
        <f t="shared" si="3"/>
        <v>169.81</v>
      </c>
      <c r="E30" s="34">
        <f>ROUND(D30/C30,3)-1</f>
        <v>0.2589999999999999</v>
      </c>
      <c r="I30">
        <f>+B30/$B$32</f>
        <v>0.88633781295302261</v>
      </c>
    </row>
    <row r="32" spans="1:9" x14ac:dyDescent="0.25">
      <c r="A32" t="s">
        <v>29</v>
      </c>
      <c r="B32">
        <f>+B29</f>
        <v>2552.3000000000002</v>
      </c>
      <c r="C32">
        <f>ROUND(SUMPRODUCT(C29:C30,$I$29:$I$30),2)</f>
        <v>1288.03</v>
      </c>
      <c r="D32">
        <f>ROUND(SUMPRODUCT(D29:D30,$I$29:$I$30),2)</f>
        <v>1504.64</v>
      </c>
      <c r="E32" s="34">
        <f>ROUND(D32/C32,3)-1</f>
        <v>0.16799999999999993</v>
      </c>
    </row>
    <row r="35" spans="1:9" ht="13.8" thickBot="1" x14ac:dyDescent="0.3"/>
    <row r="36" spans="1:9" ht="13.8" thickBot="1" x14ac:dyDescent="0.3">
      <c r="A36" s="4" t="s">
        <v>34</v>
      </c>
      <c r="B36" s="4"/>
      <c r="C36" s="4"/>
      <c r="D36" s="4"/>
      <c r="E36" s="4"/>
      <c r="F36" s="4"/>
      <c r="G36" t="s">
        <v>8</v>
      </c>
      <c r="H36" s="17">
        <v>36161</v>
      </c>
    </row>
    <row r="37" spans="1:9" x14ac:dyDescent="0.25">
      <c r="A37" s="4"/>
      <c r="B37" s="4"/>
      <c r="C37" s="4"/>
      <c r="D37" s="4"/>
      <c r="E37" s="4"/>
      <c r="F37" s="4"/>
      <c r="G37" s="4"/>
      <c r="H37" s="4"/>
    </row>
    <row r="38" spans="1:9" x14ac:dyDescent="0.25">
      <c r="A38" s="4"/>
      <c r="B38" s="4"/>
      <c r="C38" s="4"/>
      <c r="D38" s="4"/>
      <c r="E38" s="4"/>
      <c r="F38" s="4"/>
      <c r="G38" s="4"/>
      <c r="H38" s="4"/>
    </row>
    <row r="39" spans="1:9" x14ac:dyDescent="0.25">
      <c r="C39" s="13" t="s">
        <v>9</v>
      </c>
      <c r="D39" s="13" t="s">
        <v>10</v>
      </c>
      <c r="E39" s="12" t="s">
        <v>11</v>
      </c>
      <c r="I39" t="s">
        <v>12</v>
      </c>
    </row>
    <row r="40" spans="1:9" x14ac:dyDescent="0.25">
      <c r="B40" s="14" t="s">
        <v>13</v>
      </c>
      <c r="C40" s="15" t="s">
        <v>14</v>
      </c>
      <c r="D40" s="15" t="s">
        <v>14</v>
      </c>
      <c r="E40" s="16" t="s">
        <v>15</v>
      </c>
      <c r="I40" s="14" t="s">
        <v>16</v>
      </c>
    </row>
    <row r="41" spans="1:9" ht="13.8" thickBot="1" x14ac:dyDescent="0.3"/>
    <row r="42" spans="1:9" x14ac:dyDescent="0.25">
      <c r="A42" t="s">
        <v>17</v>
      </c>
      <c r="B42" s="18">
        <v>1507.8</v>
      </c>
      <c r="C42" s="19">
        <v>454.86</v>
      </c>
      <c r="D42" s="19">
        <v>528.22</v>
      </c>
      <c r="E42" s="31">
        <f t="shared" ref="E42:E49" si="4">ROUND(D42/C42,3)-1</f>
        <v>0.16100000000000003</v>
      </c>
      <c r="I42">
        <f t="shared" ref="I42:I49" si="5">+B42/$B$51</f>
        <v>1</v>
      </c>
    </row>
    <row r="43" spans="1:9" x14ac:dyDescent="0.25">
      <c r="A43" t="s">
        <v>18</v>
      </c>
      <c r="B43" s="21">
        <v>1507.8</v>
      </c>
      <c r="C43">
        <v>76.12</v>
      </c>
      <c r="D43">
        <v>78.930000000000007</v>
      </c>
      <c r="E43" s="32">
        <f t="shared" si="4"/>
        <v>3.6999999999999922E-2</v>
      </c>
      <c r="I43">
        <f t="shared" si="5"/>
        <v>1</v>
      </c>
    </row>
    <row r="44" spans="1:9" x14ac:dyDescent="0.25">
      <c r="A44" t="s">
        <v>19</v>
      </c>
      <c r="B44" s="21">
        <v>1393.2</v>
      </c>
      <c r="C44">
        <v>571.61</v>
      </c>
      <c r="D44">
        <v>600.87</v>
      </c>
      <c r="E44" s="32">
        <f t="shared" si="4"/>
        <v>5.0999999999999934E-2</v>
      </c>
      <c r="I44">
        <f t="shared" si="5"/>
        <v>0.92399522483087948</v>
      </c>
    </row>
    <row r="45" spans="1:9" x14ac:dyDescent="0.25">
      <c r="A45" t="s">
        <v>20</v>
      </c>
      <c r="B45" s="21">
        <v>1507.8</v>
      </c>
      <c r="C45">
        <v>153.36000000000001</v>
      </c>
      <c r="D45">
        <v>211.21</v>
      </c>
      <c r="E45" s="32">
        <f t="shared" si="4"/>
        <v>0.377</v>
      </c>
      <c r="I45">
        <f t="shared" si="5"/>
        <v>1</v>
      </c>
    </row>
    <row r="46" spans="1:9" x14ac:dyDescent="0.25">
      <c r="A46" t="s">
        <v>21</v>
      </c>
      <c r="B46" s="21">
        <v>1482.2</v>
      </c>
      <c r="C46">
        <v>21.57</v>
      </c>
      <c r="D46">
        <v>29.58</v>
      </c>
      <c r="E46" s="32">
        <f t="shared" si="4"/>
        <v>0.371</v>
      </c>
      <c r="I46">
        <f t="shared" si="5"/>
        <v>0.9830216209046293</v>
      </c>
    </row>
    <row r="47" spans="1:9" x14ac:dyDescent="0.25">
      <c r="A47" t="s">
        <v>22</v>
      </c>
      <c r="B47" s="21">
        <v>1507.8</v>
      </c>
      <c r="C47">
        <v>14</v>
      </c>
      <c r="D47">
        <v>8</v>
      </c>
      <c r="E47" s="32">
        <f t="shared" si="4"/>
        <v>-0.42900000000000005</v>
      </c>
      <c r="I47">
        <f t="shared" si="5"/>
        <v>1</v>
      </c>
    </row>
    <row r="48" spans="1:9" x14ac:dyDescent="0.25">
      <c r="A48" t="s">
        <v>23</v>
      </c>
      <c r="B48" s="21">
        <v>756.9</v>
      </c>
      <c r="C48">
        <v>6.82</v>
      </c>
      <c r="D48">
        <v>2.93</v>
      </c>
      <c r="E48" s="32">
        <f t="shared" si="4"/>
        <v>-0.57000000000000006</v>
      </c>
      <c r="I48">
        <f t="shared" si="5"/>
        <v>0.50198965380023874</v>
      </c>
    </row>
    <row r="49" spans="1:9" ht="13.8" thickBot="1" x14ac:dyDescent="0.3">
      <c r="A49" t="s">
        <v>24</v>
      </c>
      <c r="B49" s="23">
        <v>1507.8</v>
      </c>
      <c r="C49" s="24">
        <v>38.020000000000003</v>
      </c>
      <c r="D49" s="24">
        <v>29.46</v>
      </c>
      <c r="E49" s="33">
        <f t="shared" si="4"/>
        <v>-0.22499999999999998</v>
      </c>
      <c r="I49">
        <f t="shared" si="5"/>
        <v>1</v>
      </c>
    </row>
    <row r="51" spans="1:9" x14ac:dyDescent="0.25">
      <c r="A51" t="s">
        <v>25</v>
      </c>
      <c r="B51">
        <f>+B42</f>
        <v>1507.8</v>
      </c>
      <c r="C51">
        <f>ROUND(SUMPRODUCT(C42:C49,$I$42:$I$49),2)</f>
        <v>1289.1500000000001</v>
      </c>
      <c r="D51">
        <f>ROUND(SUMPRODUCT(D42:D49,$I$42:$I$49),2)</f>
        <v>1441.57</v>
      </c>
      <c r="E51" s="34">
        <f>ROUND(D51/C51,3)-1</f>
        <v>0.1180000000000001</v>
      </c>
    </row>
    <row r="54" spans="1:9" x14ac:dyDescent="0.25">
      <c r="A54" t="s">
        <v>26</v>
      </c>
    </row>
    <row r="55" spans="1:9" x14ac:dyDescent="0.25">
      <c r="A55" t="s">
        <v>17</v>
      </c>
      <c r="B55">
        <f>+B42</f>
        <v>1507.8</v>
      </c>
      <c r="C55">
        <f>+C42</f>
        <v>454.86</v>
      </c>
      <c r="D55">
        <f>+D42</f>
        <v>528.22</v>
      </c>
      <c r="E55" s="34">
        <f>ROUND(D55/C55,3)-1</f>
        <v>0.16100000000000003</v>
      </c>
      <c r="I55">
        <f>+B55/$B$51</f>
        <v>1</v>
      </c>
    </row>
    <row r="56" spans="1:9" x14ac:dyDescent="0.25">
      <c r="A56" t="s">
        <v>19</v>
      </c>
      <c r="B56">
        <f>+B44</f>
        <v>1393.2</v>
      </c>
      <c r="C56">
        <f>+C44</f>
        <v>571.61</v>
      </c>
      <c r="D56">
        <f>+D44</f>
        <v>600.87</v>
      </c>
      <c r="E56" s="34">
        <f>ROUND(D56/C56,3)-1</f>
        <v>5.0999999999999934E-2</v>
      </c>
      <c r="I56">
        <f>+B56/$B$51</f>
        <v>0.92399522483087948</v>
      </c>
    </row>
    <row r="57" spans="1:9" x14ac:dyDescent="0.25">
      <c r="A57" t="s">
        <v>22</v>
      </c>
      <c r="B57">
        <f t="shared" ref="B57:D59" si="6">+B47</f>
        <v>1507.8</v>
      </c>
      <c r="C57">
        <f t="shared" si="6"/>
        <v>14</v>
      </c>
      <c r="D57">
        <f t="shared" si="6"/>
        <v>8</v>
      </c>
      <c r="E57" s="34">
        <f>ROUND(D57/C57,3)-1</f>
        <v>-0.42900000000000005</v>
      </c>
      <c r="I57">
        <f>+B57/$B$51</f>
        <v>1</v>
      </c>
    </row>
    <row r="58" spans="1:9" x14ac:dyDescent="0.25">
      <c r="A58" t="s">
        <v>23</v>
      </c>
      <c r="B58">
        <f t="shared" si="6"/>
        <v>756.9</v>
      </c>
      <c r="C58">
        <f t="shared" si="6"/>
        <v>6.82</v>
      </c>
      <c r="D58">
        <f t="shared" si="6"/>
        <v>2.93</v>
      </c>
      <c r="E58" s="34">
        <f>ROUND(D58/C58,3)-1</f>
        <v>-0.57000000000000006</v>
      </c>
      <c r="I58">
        <f>+B58/$B$51</f>
        <v>0.50198965380023874</v>
      </c>
    </row>
    <row r="59" spans="1:9" x14ac:dyDescent="0.25">
      <c r="A59" t="s">
        <v>24</v>
      </c>
      <c r="B59">
        <f t="shared" si="6"/>
        <v>1507.8</v>
      </c>
      <c r="C59">
        <f t="shared" si="6"/>
        <v>38.020000000000003</v>
      </c>
      <c r="D59">
        <f t="shared" si="6"/>
        <v>29.46</v>
      </c>
      <c r="E59" s="34">
        <f>ROUND(D59/C59,3)-1</f>
        <v>-0.22499999999999998</v>
      </c>
      <c r="I59">
        <f>+B59/$B$51</f>
        <v>1</v>
      </c>
    </row>
    <row r="61" spans="1:9" x14ac:dyDescent="0.25">
      <c r="A61" t="s">
        <v>27</v>
      </c>
      <c r="B61">
        <f>+B55</f>
        <v>1507.8</v>
      </c>
      <c r="C61">
        <f>ROUND(SUMPRODUCT(C55:C59,$I$55:$I$59),2)</f>
        <v>1038.47</v>
      </c>
      <c r="D61">
        <f>ROUND(SUMPRODUCT(D55:D59,$I$55:$I$59),2)</f>
        <v>1122.3499999999999</v>
      </c>
      <c r="E61" s="34">
        <f>ROUND(D61/C61,3)-1</f>
        <v>8.0999999999999961E-2</v>
      </c>
    </row>
    <row r="63" spans="1:9" x14ac:dyDescent="0.25">
      <c r="A63" t="s">
        <v>28</v>
      </c>
    </row>
    <row r="64" spans="1:9" x14ac:dyDescent="0.25">
      <c r="A64" t="str">
        <f t="shared" ref="A64:D65" si="7">+A45</f>
        <v>pdl</v>
      </c>
      <c r="B64">
        <f t="shared" si="7"/>
        <v>1507.8</v>
      </c>
      <c r="C64">
        <f t="shared" si="7"/>
        <v>153.36000000000001</v>
      </c>
      <c r="D64">
        <f t="shared" si="7"/>
        <v>211.21</v>
      </c>
      <c r="E64" s="34">
        <f>ROUND(D64/C64,3)-1</f>
        <v>0.377</v>
      </c>
      <c r="I64">
        <f>+B64/$B$67</f>
        <v>1</v>
      </c>
    </row>
    <row r="65" spans="1:9" x14ac:dyDescent="0.25">
      <c r="A65" t="str">
        <f t="shared" si="7"/>
        <v>pdl excess</v>
      </c>
      <c r="B65">
        <f t="shared" si="7"/>
        <v>1482.2</v>
      </c>
      <c r="C65">
        <f t="shared" si="7"/>
        <v>21.57</v>
      </c>
      <c r="D65">
        <f t="shared" si="7"/>
        <v>29.58</v>
      </c>
      <c r="E65" s="34">
        <f>ROUND(D65/C65,3)-1</f>
        <v>0.371</v>
      </c>
      <c r="I65">
        <f>+B65/$B$67</f>
        <v>0.9830216209046293</v>
      </c>
    </row>
    <row r="67" spans="1:9" x14ac:dyDescent="0.25">
      <c r="A67" t="s">
        <v>29</v>
      </c>
      <c r="B67">
        <f>+B64</f>
        <v>1507.8</v>
      </c>
      <c r="C67">
        <f>ROUND(SUMPRODUCT(C64:C65,$I$64:$I$65),2)</f>
        <v>174.56</v>
      </c>
      <c r="D67">
        <f>ROUND(SUMPRODUCT(D64:D65,$I$64:$I$65),2)</f>
        <v>240.29</v>
      </c>
      <c r="E67" s="34">
        <f>ROUND(D67/C67,3)-1</f>
        <v>0.377</v>
      </c>
    </row>
  </sheetData>
  <phoneticPr fontId="10" type="noConversion"/>
  <pageMargins left="0.75" right="0.75" top="1" bottom="1" header="0.5" footer="0.5"/>
  <pageSetup scale="74" fitToWidth="2" orientation="portrait" horizontalDpi="300" verticalDpi="300" r:id="rId1"/>
  <headerFooter alignWithMargins="0"/>
  <rowBreaks count="1" manualBreakCount="1">
    <brk id="33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67"/>
  <sheetViews>
    <sheetView topLeftCell="A41" workbookViewId="0">
      <selection activeCell="B41" sqref="B41"/>
    </sheetView>
  </sheetViews>
  <sheetFormatPr defaultRowHeight="13.2" x14ac:dyDescent="0.25"/>
  <cols>
    <col min="1" max="1" width="10.109375" customWidth="1"/>
    <col min="2" max="2" width="10.33203125" customWidth="1"/>
    <col min="9" max="9" width="12.109375" customWidth="1"/>
  </cols>
  <sheetData>
    <row r="1" spans="1:9" ht="13.8" thickBot="1" x14ac:dyDescent="0.3">
      <c r="A1" s="4" t="s">
        <v>30</v>
      </c>
      <c r="B1" s="4"/>
      <c r="C1" s="4"/>
      <c r="D1" s="4"/>
      <c r="E1" s="4"/>
      <c r="F1" s="4"/>
      <c r="G1" t="s">
        <v>8</v>
      </c>
      <c r="H1" s="17">
        <v>35796</v>
      </c>
    </row>
    <row r="2" spans="1:9" x14ac:dyDescent="0.25">
      <c r="A2" s="4"/>
      <c r="B2" s="4"/>
      <c r="C2" s="4"/>
      <c r="D2" s="4"/>
      <c r="E2" s="4"/>
      <c r="F2" s="4"/>
      <c r="G2" s="4"/>
      <c r="H2" s="4"/>
    </row>
    <row r="3" spans="1:9" x14ac:dyDescent="0.25">
      <c r="A3" s="4"/>
      <c r="B3" s="4"/>
      <c r="C3" s="4"/>
      <c r="D3" s="4"/>
      <c r="E3" s="4"/>
      <c r="F3" s="4"/>
      <c r="G3" s="4"/>
      <c r="H3" s="4"/>
    </row>
    <row r="4" spans="1:9" x14ac:dyDescent="0.25">
      <c r="C4" s="13" t="s">
        <v>9</v>
      </c>
      <c r="D4" s="13" t="s">
        <v>10</v>
      </c>
      <c r="E4" s="12" t="s">
        <v>11</v>
      </c>
      <c r="I4" t="s">
        <v>12</v>
      </c>
    </row>
    <row r="5" spans="1:9" x14ac:dyDescent="0.25">
      <c r="B5" s="14" t="s">
        <v>13</v>
      </c>
      <c r="C5" s="15" t="s">
        <v>14</v>
      </c>
      <c r="D5" s="15" t="s">
        <v>14</v>
      </c>
      <c r="E5" s="16" t="s">
        <v>15</v>
      </c>
      <c r="I5" s="14" t="s">
        <v>16</v>
      </c>
    </row>
    <row r="6" spans="1:9" ht="13.8" thickBot="1" x14ac:dyDescent="0.3"/>
    <row r="7" spans="1:9" x14ac:dyDescent="0.25">
      <c r="A7" t="s">
        <v>17</v>
      </c>
      <c r="B7" s="18">
        <v>2918.4</v>
      </c>
      <c r="C7" s="19">
        <v>4135.4399999999996</v>
      </c>
      <c r="D7" s="19">
        <v>4143.42</v>
      </c>
      <c r="E7" s="20">
        <f>ROUND(D7/C7,3)-1</f>
        <v>2.0000000000000018E-3</v>
      </c>
      <c r="I7">
        <f t="shared" ref="I7:I12" si="0">+B7/$B$16</f>
        <v>1</v>
      </c>
    </row>
    <row r="8" spans="1:9" x14ac:dyDescent="0.25">
      <c r="A8" t="s">
        <v>18</v>
      </c>
      <c r="B8" s="21">
        <v>2918.4</v>
      </c>
      <c r="C8">
        <v>832.98</v>
      </c>
      <c r="D8">
        <v>902.45</v>
      </c>
      <c r="E8" s="22">
        <f t="shared" ref="E8:E13" si="1">ROUND(D8/C8,3)-1</f>
        <v>8.2999999999999963E-2</v>
      </c>
      <c r="I8">
        <f t="shared" si="0"/>
        <v>1</v>
      </c>
    </row>
    <row r="9" spans="1:9" x14ac:dyDescent="0.25">
      <c r="A9" t="s">
        <v>19</v>
      </c>
      <c r="B9" s="21">
        <v>611.20000000000005</v>
      </c>
      <c r="C9">
        <v>1271.44</v>
      </c>
      <c r="D9">
        <v>1273.9000000000001</v>
      </c>
      <c r="E9" s="22">
        <f t="shared" si="1"/>
        <v>2.0000000000000018E-3</v>
      </c>
      <c r="I9">
        <f t="shared" si="0"/>
        <v>0.20942982456140352</v>
      </c>
    </row>
    <row r="10" spans="1:9" x14ac:dyDescent="0.25">
      <c r="A10" t="s">
        <v>20</v>
      </c>
      <c r="B10" s="21">
        <v>2918.4</v>
      </c>
      <c r="C10">
        <v>1034.01</v>
      </c>
      <c r="D10">
        <v>1142.17</v>
      </c>
      <c r="E10" s="22">
        <f t="shared" si="1"/>
        <v>0.10499999999999998</v>
      </c>
      <c r="I10">
        <f t="shared" si="0"/>
        <v>1</v>
      </c>
    </row>
    <row r="11" spans="1:9" x14ac:dyDescent="0.25">
      <c r="A11" t="s">
        <v>21</v>
      </c>
      <c r="B11" s="21">
        <v>2575.3000000000002</v>
      </c>
      <c r="C11">
        <v>118.59</v>
      </c>
      <c r="D11">
        <v>130.99</v>
      </c>
      <c r="E11" s="22">
        <f t="shared" si="1"/>
        <v>0.10499999999999998</v>
      </c>
      <c r="I11">
        <f t="shared" si="0"/>
        <v>0.88243558114035092</v>
      </c>
    </row>
    <row r="12" spans="1:9" x14ac:dyDescent="0.25">
      <c r="A12" t="s">
        <v>22</v>
      </c>
      <c r="B12" s="21">
        <v>2918.4</v>
      </c>
      <c r="C12">
        <v>126</v>
      </c>
      <c r="D12">
        <v>188.05</v>
      </c>
      <c r="E12" s="22">
        <f t="shared" si="1"/>
        <v>0.49199999999999999</v>
      </c>
      <c r="I12">
        <f t="shared" si="0"/>
        <v>1</v>
      </c>
    </row>
    <row r="13" spans="1:9" x14ac:dyDescent="0.25">
      <c r="A13" t="s">
        <v>23</v>
      </c>
      <c r="B13" s="21">
        <v>270</v>
      </c>
      <c r="C13">
        <v>22.62</v>
      </c>
      <c r="D13">
        <v>33.76</v>
      </c>
      <c r="E13" s="22">
        <f t="shared" si="1"/>
        <v>0.49199999999999999</v>
      </c>
      <c r="I13">
        <f>+B13/$B$16</f>
        <v>9.2516447368421045E-2</v>
      </c>
    </row>
    <row r="14" spans="1:9" ht="13.8" thickBot="1" x14ac:dyDescent="0.3">
      <c r="A14" t="s">
        <v>24</v>
      </c>
      <c r="B14" s="23">
        <v>2918.4</v>
      </c>
      <c r="C14" s="24">
        <v>0.92</v>
      </c>
      <c r="D14" s="24">
        <v>0.92</v>
      </c>
      <c r="E14" s="25">
        <f>ROUND(D14/C14,3)-1</f>
        <v>0</v>
      </c>
      <c r="I14">
        <f>+B14/$B$16</f>
        <v>1</v>
      </c>
    </row>
    <row r="16" spans="1:9" x14ac:dyDescent="0.25">
      <c r="A16" t="s">
        <v>25</v>
      </c>
      <c r="B16">
        <f>+B7</f>
        <v>2918.4</v>
      </c>
      <c r="C16">
        <f>ROUND(SUMPRODUCT(C7:C14,$I$7:$I$14),2)</f>
        <v>6502.37</v>
      </c>
      <c r="D16">
        <f>ROUND(SUMPRODUCT(D7:D14,$I$7:$I$14),2)</f>
        <v>6762.52</v>
      </c>
      <c r="E16" s="1">
        <f>ROUND(D16/C16,3)-1</f>
        <v>4.0000000000000036E-2</v>
      </c>
    </row>
    <row r="19" spans="1:9" x14ac:dyDescent="0.25">
      <c r="A19" t="s">
        <v>26</v>
      </c>
    </row>
    <row r="20" spans="1:9" x14ac:dyDescent="0.25">
      <c r="A20" t="s">
        <v>17</v>
      </c>
      <c r="B20">
        <f>+B7</f>
        <v>2918.4</v>
      </c>
      <c r="C20">
        <f>+C7</f>
        <v>4135.4399999999996</v>
      </c>
      <c r="D20">
        <f>+D7</f>
        <v>4143.42</v>
      </c>
      <c r="E20" s="1">
        <f t="shared" ref="E20:E26" si="2">ROUND(D20/C20,3)-1</f>
        <v>2.0000000000000018E-3</v>
      </c>
      <c r="I20">
        <f>+B20/$B$26</f>
        <v>1</v>
      </c>
    </row>
    <row r="21" spans="1:9" x14ac:dyDescent="0.25">
      <c r="A21" t="s">
        <v>19</v>
      </c>
      <c r="B21">
        <f>+B9</f>
        <v>611.20000000000005</v>
      </c>
      <c r="C21">
        <f>+C9</f>
        <v>1271.44</v>
      </c>
      <c r="D21">
        <f>+D9</f>
        <v>1273.9000000000001</v>
      </c>
      <c r="E21" s="1">
        <f t="shared" si="2"/>
        <v>2.0000000000000018E-3</v>
      </c>
      <c r="I21">
        <f>+B21/$B$26</f>
        <v>0.20942982456140352</v>
      </c>
    </row>
    <row r="22" spans="1:9" x14ac:dyDescent="0.25">
      <c r="A22" t="s">
        <v>22</v>
      </c>
      <c r="B22">
        <f>+B12</f>
        <v>2918.4</v>
      </c>
      <c r="C22">
        <f>+C12</f>
        <v>126</v>
      </c>
      <c r="D22">
        <f>+D12</f>
        <v>188.05</v>
      </c>
      <c r="E22" s="1">
        <f t="shared" si="2"/>
        <v>0.49199999999999999</v>
      </c>
      <c r="I22">
        <f>+B22/$B$26</f>
        <v>1</v>
      </c>
    </row>
    <row r="23" spans="1:9" x14ac:dyDescent="0.25">
      <c r="A23" t="s">
        <v>23</v>
      </c>
      <c r="B23">
        <f t="shared" ref="B23:D24" si="3">+B13</f>
        <v>270</v>
      </c>
      <c r="C23">
        <f t="shared" si="3"/>
        <v>22.62</v>
      </c>
      <c r="D23">
        <f t="shared" si="3"/>
        <v>33.76</v>
      </c>
      <c r="E23" s="1">
        <f t="shared" si="2"/>
        <v>0.49199999999999999</v>
      </c>
      <c r="I23">
        <f>+B23/$B$26</f>
        <v>9.2516447368421045E-2</v>
      </c>
    </row>
    <row r="24" spans="1:9" x14ac:dyDescent="0.25">
      <c r="A24" t="s">
        <v>24</v>
      </c>
      <c r="B24">
        <f t="shared" si="3"/>
        <v>2918.4</v>
      </c>
      <c r="C24">
        <f t="shared" si="3"/>
        <v>0.92</v>
      </c>
      <c r="D24">
        <f t="shared" si="3"/>
        <v>0.92</v>
      </c>
      <c r="E24" s="1">
        <f t="shared" si="2"/>
        <v>0</v>
      </c>
      <c r="I24">
        <f>+B24/$B$26</f>
        <v>1</v>
      </c>
    </row>
    <row r="26" spans="1:9" x14ac:dyDescent="0.25">
      <c r="A26" t="s">
        <v>27</v>
      </c>
      <c r="B26">
        <f>+B20</f>
        <v>2918.4</v>
      </c>
      <c r="C26">
        <f>ROUND(SUMPRODUCT(C20:C24,$I$20:$I$24),2)</f>
        <v>4530.7299999999996</v>
      </c>
      <c r="D26">
        <f>ROUND(SUMPRODUCT(D20:D24,$I$20:$I$24),2)</f>
        <v>4602.3100000000004</v>
      </c>
      <c r="E26" s="1">
        <f t="shared" si="2"/>
        <v>1.6000000000000014E-2</v>
      </c>
    </row>
    <row r="28" spans="1:9" x14ac:dyDescent="0.25">
      <c r="A28" t="s">
        <v>28</v>
      </c>
    </row>
    <row r="29" spans="1:9" x14ac:dyDescent="0.25">
      <c r="A29" t="str">
        <f t="shared" ref="A29:D30" si="4">+A10</f>
        <v>pdl</v>
      </c>
      <c r="B29">
        <f t="shared" si="4"/>
        <v>2918.4</v>
      </c>
      <c r="C29">
        <f t="shared" si="4"/>
        <v>1034.01</v>
      </c>
      <c r="D29">
        <f t="shared" si="4"/>
        <v>1142.17</v>
      </c>
      <c r="E29" s="1">
        <f>ROUND(D29/C29,3)-1</f>
        <v>0.10499999999999998</v>
      </c>
      <c r="I29">
        <f>+B29/$B$32</f>
        <v>1</v>
      </c>
    </row>
    <row r="30" spans="1:9" x14ac:dyDescent="0.25">
      <c r="A30" t="str">
        <f t="shared" si="4"/>
        <v>pdl excess</v>
      </c>
      <c r="B30">
        <f t="shared" si="4"/>
        <v>2575.3000000000002</v>
      </c>
      <c r="C30">
        <f t="shared" si="4"/>
        <v>118.59</v>
      </c>
      <c r="D30">
        <f t="shared" si="4"/>
        <v>130.99</v>
      </c>
      <c r="E30" s="1">
        <f>ROUND(D30/C30,3)-1</f>
        <v>0.10499999999999998</v>
      </c>
      <c r="I30">
        <f>+B30/$B$32</f>
        <v>0.88243558114035092</v>
      </c>
    </row>
    <row r="32" spans="1:9" x14ac:dyDescent="0.25">
      <c r="A32" t="s">
        <v>29</v>
      </c>
      <c r="B32">
        <f>+B29</f>
        <v>2918.4</v>
      </c>
      <c r="C32">
        <f>ROUND(SUMPRODUCT(C29:C30,$I$29:$I$30),2)</f>
        <v>1138.6600000000001</v>
      </c>
      <c r="D32">
        <f>ROUND(SUMPRODUCT(D29:D30,$I$29:$I$30),2)</f>
        <v>1257.76</v>
      </c>
      <c r="E32" s="1">
        <f>ROUND(D32/C32,3)-1</f>
        <v>0.10499999999999998</v>
      </c>
    </row>
    <row r="35" spans="1:9" ht="13.8" thickBot="1" x14ac:dyDescent="0.3"/>
    <row r="36" spans="1:9" ht="13.8" thickBot="1" x14ac:dyDescent="0.3">
      <c r="A36" s="4" t="s">
        <v>32</v>
      </c>
      <c r="B36" s="4"/>
      <c r="C36" s="4"/>
      <c r="D36" s="4"/>
      <c r="E36" s="4"/>
      <c r="F36" s="4"/>
      <c r="G36" t="s">
        <v>8</v>
      </c>
      <c r="H36" s="17">
        <v>35796</v>
      </c>
    </row>
    <row r="37" spans="1:9" x14ac:dyDescent="0.25">
      <c r="A37" s="4"/>
      <c r="B37" s="4"/>
      <c r="C37" s="4"/>
      <c r="D37" s="4"/>
      <c r="E37" s="4"/>
      <c r="F37" s="4"/>
      <c r="G37" s="4"/>
      <c r="H37" s="4"/>
    </row>
    <row r="38" spans="1:9" x14ac:dyDescent="0.25">
      <c r="A38" s="4"/>
      <c r="B38" s="4"/>
      <c r="C38" s="4"/>
      <c r="D38" s="4"/>
      <c r="E38" s="4"/>
      <c r="F38" s="4"/>
      <c r="G38" s="4"/>
      <c r="H38" s="4"/>
    </row>
    <row r="39" spans="1:9" x14ac:dyDescent="0.25">
      <c r="C39" s="13" t="s">
        <v>9</v>
      </c>
      <c r="D39" s="13" t="s">
        <v>10</v>
      </c>
      <c r="E39" s="12" t="s">
        <v>11</v>
      </c>
      <c r="I39" t="s">
        <v>12</v>
      </c>
    </row>
    <row r="40" spans="1:9" x14ac:dyDescent="0.25">
      <c r="B40" s="14" t="s">
        <v>13</v>
      </c>
      <c r="C40" s="15" t="s">
        <v>14</v>
      </c>
      <c r="D40" s="15" t="s">
        <v>14</v>
      </c>
      <c r="E40" s="16" t="s">
        <v>15</v>
      </c>
      <c r="I40" s="14" t="s">
        <v>16</v>
      </c>
    </row>
    <row r="41" spans="1:9" ht="13.8" thickBot="1" x14ac:dyDescent="0.3"/>
    <row r="42" spans="1:9" x14ac:dyDescent="0.25">
      <c r="A42" t="s">
        <v>17</v>
      </c>
      <c r="B42" s="18">
        <v>2411.6999999999998</v>
      </c>
      <c r="C42" s="19">
        <v>423.39</v>
      </c>
      <c r="D42" s="19">
        <v>437.82</v>
      </c>
      <c r="E42" s="20">
        <f>ROUND(D42/C42,3)-1</f>
        <v>3.400000000000003E-2</v>
      </c>
      <c r="I42">
        <f>+B42/$B$51</f>
        <v>1</v>
      </c>
    </row>
    <row r="43" spans="1:9" x14ac:dyDescent="0.25">
      <c r="A43" t="s">
        <v>18</v>
      </c>
      <c r="B43" s="21">
        <v>2411.6999999999998</v>
      </c>
      <c r="C43">
        <v>85</v>
      </c>
      <c r="D43">
        <v>73.72</v>
      </c>
      <c r="E43" s="22">
        <f t="shared" ref="E43:E48" si="5">ROUND(D43/C43,3)-1</f>
        <v>-0.13300000000000001</v>
      </c>
      <c r="I43">
        <f t="shared" ref="I43:I49" si="6">+B43/$B$51</f>
        <v>1</v>
      </c>
    </row>
    <row r="44" spans="1:9" x14ac:dyDescent="0.25">
      <c r="A44" t="s">
        <v>19</v>
      </c>
      <c r="B44" s="21">
        <v>2232.5</v>
      </c>
      <c r="C44">
        <v>553.65</v>
      </c>
      <c r="D44">
        <v>572.52</v>
      </c>
      <c r="E44" s="22">
        <f t="shared" si="5"/>
        <v>3.400000000000003E-2</v>
      </c>
      <c r="I44">
        <f t="shared" si="6"/>
        <v>0.92569556744205339</v>
      </c>
    </row>
    <row r="45" spans="1:9" x14ac:dyDescent="0.25">
      <c r="A45" t="s">
        <v>20</v>
      </c>
      <c r="B45" s="21">
        <v>2411.6999999999998</v>
      </c>
      <c r="C45">
        <v>105.27</v>
      </c>
      <c r="D45">
        <v>147.04</v>
      </c>
      <c r="E45" s="22">
        <f t="shared" si="5"/>
        <v>0.39700000000000002</v>
      </c>
      <c r="I45">
        <f t="shared" si="6"/>
        <v>1</v>
      </c>
    </row>
    <row r="46" spans="1:9" x14ac:dyDescent="0.25">
      <c r="A46" t="s">
        <v>21</v>
      </c>
      <c r="B46" s="21">
        <v>2381.8000000000002</v>
      </c>
      <c r="C46">
        <v>14.64</v>
      </c>
      <c r="D46">
        <v>20.440000000000001</v>
      </c>
      <c r="E46" s="22">
        <f t="shared" si="5"/>
        <v>0.39599999999999991</v>
      </c>
      <c r="I46">
        <f t="shared" si="6"/>
        <v>0.98760210639797663</v>
      </c>
    </row>
    <row r="47" spans="1:9" x14ac:dyDescent="0.25">
      <c r="A47" t="s">
        <v>22</v>
      </c>
      <c r="B47" s="21">
        <v>2411.6999999999998</v>
      </c>
      <c r="C47">
        <v>14</v>
      </c>
      <c r="D47">
        <v>14</v>
      </c>
      <c r="E47" s="22">
        <f t="shared" si="5"/>
        <v>0</v>
      </c>
      <c r="I47">
        <f t="shared" si="6"/>
        <v>1</v>
      </c>
    </row>
    <row r="48" spans="1:9" x14ac:dyDescent="0.25">
      <c r="A48" t="s">
        <v>23</v>
      </c>
      <c r="B48" s="21">
        <v>1234.8</v>
      </c>
      <c r="C48">
        <v>6.59</v>
      </c>
      <c r="D48">
        <v>6.59</v>
      </c>
      <c r="E48" s="22">
        <f t="shared" si="5"/>
        <v>0</v>
      </c>
      <c r="I48">
        <f t="shared" si="6"/>
        <v>0.51200398059460139</v>
      </c>
    </row>
    <row r="49" spans="1:9" ht="13.8" thickBot="1" x14ac:dyDescent="0.3">
      <c r="A49" t="s">
        <v>24</v>
      </c>
      <c r="B49" s="23">
        <v>2411.6999999999998</v>
      </c>
      <c r="C49" s="24">
        <v>35.979999999999997</v>
      </c>
      <c r="D49" s="24">
        <v>35.979999999999997</v>
      </c>
      <c r="E49" s="25">
        <f>ROUND(D49/C49,3)-1</f>
        <v>0</v>
      </c>
      <c r="I49">
        <f t="shared" si="6"/>
        <v>1</v>
      </c>
    </row>
    <row r="51" spans="1:9" x14ac:dyDescent="0.25">
      <c r="A51" t="s">
        <v>25</v>
      </c>
      <c r="B51">
        <f>+B42</f>
        <v>2411.6999999999998</v>
      </c>
      <c r="C51">
        <f>ROUND(SUMPRODUCT(C42:C49,$I$42:$I$49),2)</f>
        <v>1193.98</v>
      </c>
      <c r="D51">
        <f>ROUND(SUMPRODUCT(D42:D49,$I$42:$I$49),2)</f>
        <v>1262.0999999999999</v>
      </c>
      <c r="E51" s="1">
        <f>ROUND(D51/C51,3)-1</f>
        <v>5.699999999999994E-2</v>
      </c>
    </row>
    <row r="54" spans="1:9" x14ac:dyDescent="0.25">
      <c r="A54" t="s">
        <v>26</v>
      </c>
    </row>
    <row r="55" spans="1:9" x14ac:dyDescent="0.25">
      <c r="A55" t="s">
        <v>17</v>
      </c>
      <c r="B55">
        <f>+B42</f>
        <v>2411.6999999999998</v>
      </c>
      <c r="C55">
        <f>+C42</f>
        <v>423.39</v>
      </c>
      <c r="D55">
        <f>+D42</f>
        <v>437.82</v>
      </c>
      <c r="E55" s="1">
        <f>ROUND(D55/C55,3)-1</f>
        <v>3.400000000000003E-2</v>
      </c>
      <c r="I55">
        <f>+B55/$B$51</f>
        <v>1</v>
      </c>
    </row>
    <row r="56" spans="1:9" x14ac:dyDescent="0.25">
      <c r="A56" t="s">
        <v>19</v>
      </c>
      <c r="B56">
        <f>+B44</f>
        <v>2232.5</v>
      </c>
      <c r="C56">
        <f>+C44</f>
        <v>553.65</v>
      </c>
      <c r="D56">
        <f>+D44</f>
        <v>572.52</v>
      </c>
      <c r="E56" s="1">
        <f>ROUND(D56/C56,3)-1</f>
        <v>3.400000000000003E-2</v>
      </c>
      <c r="I56">
        <f>+B56/$B$51</f>
        <v>0.92569556744205339</v>
      </c>
    </row>
    <row r="57" spans="1:9" x14ac:dyDescent="0.25">
      <c r="A57" t="s">
        <v>22</v>
      </c>
      <c r="B57">
        <f t="shared" ref="B57:D59" si="7">+B47</f>
        <v>2411.6999999999998</v>
      </c>
      <c r="C57">
        <f t="shared" si="7"/>
        <v>14</v>
      </c>
      <c r="D57">
        <f t="shared" si="7"/>
        <v>14</v>
      </c>
      <c r="E57" s="1">
        <f>ROUND(D57/C57,3)-1</f>
        <v>0</v>
      </c>
      <c r="I57">
        <f>+B57/$B$51</f>
        <v>1</v>
      </c>
    </row>
    <row r="58" spans="1:9" x14ac:dyDescent="0.25">
      <c r="A58" t="s">
        <v>23</v>
      </c>
      <c r="B58">
        <f t="shared" si="7"/>
        <v>1234.8</v>
      </c>
      <c r="C58">
        <f t="shared" si="7"/>
        <v>6.59</v>
      </c>
      <c r="D58">
        <f t="shared" si="7"/>
        <v>6.59</v>
      </c>
      <c r="E58" s="1">
        <f>ROUND(D58/C58,3)-1</f>
        <v>0</v>
      </c>
      <c r="I58">
        <f>+B58/$B$51</f>
        <v>0.51200398059460139</v>
      </c>
    </row>
    <row r="59" spans="1:9" x14ac:dyDescent="0.25">
      <c r="A59" t="s">
        <v>24</v>
      </c>
      <c r="B59">
        <f t="shared" si="7"/>
        <v>2411.6999999999998</v>
      </c>
      <c r="C59">
        <f t="shared" si="7"/>
        <v>35.979999999999997</v>
      </c>
      <c r="D59">
        <f t="shared" si="7"/>
        <v>35.979999999999997</v>
      </c>
      <c r="E59" s="1">
        <f>ROUND(D59/C59,3)-1</f>
        <v>0</v>
      </c>
      <c r="I59">
        <f>+B59/$B$51</f>
        <v>1</v>
      </c>
    </row>
    <row r="61" spans="1:9" x14ac:dyDescent="0.25">
      <c r="A61" t="s">
        <v>27</v>
      </c>
      <c r="B61">
        <f>+B55</f>
        <v>2411.6999999999998</v>
      </c>
      <c r="C61">
        <f>ROUND(SUMPRODUCT(C55:C59,$I$55:$I$59),2)</f>
        <v>989.26</v>
      </c>
      <c r="D61">
        <f>ROUND(SUMPRODUCT(D55:D59,$I$55:$I$59),2)</f>
        <v>1021.15</v>
      </c>
      <c r="E61" s="1">
        <f>ROUND(D61/C61,3)-1</f>
        <v>3.2000000000000028E-2</v>
      </c>
    </row>
    <row r="63" spans="1:9" x14ac:dyDescent="0.25">
      <c r="A63" t="s">
        <v>28</v>
      </c>
    </row>
    <row r="64" spans="1:9" x14ac:dyDescent="0.25">
      <c r="A64" t="str">
        <f t="shared" ref="A64:D65" si="8">+A45</f>
        <v>pdl</v>
      </c>
      <c r="B64">
        <f t="shared" si="8"/>
        <v>2411.6999999999998</v>
      </c>
      <c r="C64">
        <f t="shared" si="8"/>
        <v>105.27</v>
      </c>
      <c r="D64">
        <f t="shared" si="8"/>
        <v>147.04</v>
      </c>
      <c r="E64" s="1">
        <f>ROUND(D64/C64,3)-1</f>
        <v>0.39700000000000002</v>
      </c>
      <c r="I64">
        <f>+B64/$B$67</f>
        <v>1</v>
      </c>
    </row>
    <row r="65" spans="1:9" x14ac:dyDescent="0.25">
      <c r="A65" t="str">
        <f t="shared" si="8"/>
        <v>pdl excess</v>
      </c>
      <c r="B65">
        <f t="shared" si="8"/>
        <v>2381.8000000000002</v>
      </c>
      <c r="C65">
        <f t="shared" si="8"/>
        <v>14.64</v>
      </c>
      <c r="D65">
        <f t="shared" si="8"/>
        <v>20.440000000000001</v>
      </c>
      <c r="E65" s="1">
        <f>ROUND(D65/C65,3)-1</f>
        <v>0.39599999999999991</v>
      </c>
      <c r="I65">
        <f>+B65/$B$67</f>
        <v>0.98760210639797663</v>
      </c>
    </row>
    <row r="67" spans="1:9" x14ac:dyDescent="0.25">
      <c r="A67" t="s">
        <v>29</v>
      </c>
      <c r="B67">
        <f>+B64</f>
        <v>2411.6999999999998</v>
      </c>
      <c r="C67">
        <f>ROUND(SUMPRODUCT(C64:C65,$I$64:$I$65),2)</f>
        <v>119.73</v>
      </c>
      <c r="D67">
        <f>ROUND(SUMPRODUCT(D64:D65,$I$64:$I$65),2)</f>
        <v>167.23</v>
      </c>
      <c r="E67" s="1">
        <f>ROUND(D67/C67,3)-1</f>
        <v>0.39700000000000002</v>
      </c>
    </row>
  </sheetData>
  <phoneticPr fontId="10" type="noConversion"/>
  <pageMargins left="0.75" right="0.75" top="1" bottom="1" header="0.5" footer="0.5"/>
  <pageSetup scale="74" fitToWidth="2" orientation="portrait" horizontalDpi="300" verticalDpi="300" r:id="rId1"/>
  <headerFooter alignWithMargins="0"/>
  <rowBreaks count="1" manualBreakCount="1">
    <brk id="3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6"/>
  <sheetViews>
    <sheetView view="pageBreakPreview" zoomScaleNormal="100" workbookViewId="0">
      <selection activeCell="U46" sqref="U46"/>
    </sheetView>
  </sheetViews>
  <sheetFormatPr defaultRowHeight="13.2" x14ac:dyDescent="0.25"/>
  <cols>
    <col min="2" max="4" width="4.77734375" customWidth="1"/>
    <col min="5" max="5" width="8" hidden="1" customWidth="1"/>
    <col min="6" max="6" width="4.6640625" hidden="1" customWidth="1"/>
    <col min="7" max="7" width="10.109375" hidden="1" customWidth="1"/>
    <col min="8" max="8" width="10.33203125" customWidth="1"/>
    <col min="9" max="9" width="13.33203125" customWidth="1"/>
    <col min="10" max="10" width="4.6640625" customWidth="1"/>
    <col min="11" max="11" width="14.6640625" customWidth="1"/>
    <col min="12" max="12" width="4.6640625" customWidth="1"/>
    <col min="13" max="13" width="14.6640625" customWidth="1"/>
    <col min="14" max="14" width="17.33203125" customWidth="1"/>
    <col min="15" max="15" width="2.77734375" customWidth="1"/>
    <col min="16" max="16" width="11.109375" customWidth="1"/>
    <col min="17" max="17" width="11" customWidth="1"/>
    <col min="18" max="18" width="2.77734375" customWidth="1"/>
    <col min="19" max="19" width="11" customWidth="1"/>
    <col min="20" max="20" width="12.44140625" customWidth="1"/>
    <col min="21" max="21" width="2.77734375" customWidth="1"/>
    <col min="22" max="22" width="10.6640625" customWidth="1"/>
    <col min="23" max="23" width="12" customWidth="1"/>
    <col min="24" max="24" width="2.77734375" customWidth="1"/>
    <col min="25" max="25" width="10.6640625" customWidth="1"/>
    <col min="26" max="26" width="12" customWidth="1"/>
    <col min="27" max="27" width="2.33203125" customWidth="1"/>
  </cols>
  <sheetData>
    <row r="1" spans="1:29" ht="22.8" x14ac:dyDescent="0.4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2"/>
      <c r="Y1" s="92"/>
      <c r="Z1" s="92"/>
      <c r="AA1" s="93"/>
      <c r="AB1" s="93"/>
      <c r="AC1" s="93"/>
    </row>
    <row r="2" spans="1:29" ht="15.6" x14ac:dyDescent="0.3">
      <c r="A2" s="3"/>
      <c r="B2" s="4"/>
      <c r="C2" s="4"/>
      <c r="D2" s="4"/>
      <c r="E2" s="4"/>
    </row>
    <row r="4" spans="1:29" ht="11.25" customHeight="1" x14ac:dyDescent="0.25"/>
    <row r="5" spans="1:29" ht="15.6" x14ac:dyDescent="0.25">
      <c r="E5" s="2" t="s">
        <v>1</v>
      </c>
      <c r="G5" s="11">
        <v>35431</v>
      </c>
      <c r="H5" s="11">
        <v>36800</v>
      </c>
      <c r="K5" s="89" t="s">
        <v>85</v>
      </c>
      <c r="M5" s="11">
        <v>37530</v>
      </c>
      <c r="N5" s="11">
        <v>37895</v>
      </c>
      <c r="P5" s="11">
        <v>40118</v>
      </c>
      <c r="S5" s="11">
        <v>41365</v>
      </c>
      <c r="V5" s="11">
        <v>41883</v>
      </c>
      <c r="Y5" s="11">
        <v>42522</v>
      </c>
      <c r="AB5" s="11">
        <v>43132</v>
      </c>
    </row>
    <row r="7" spans="1:29" x14ac:dyDescent="0.25">
      <c r="A7" t="s">
        <v>2</v>
      </c>
      <c r="E7" s="34"/>
      <c r="F7" s="34"/>
      <c r="G7" s="34">
        <f>+'backup 1-1-97'!E26</f>
        <v>6.6000000000000059E-2</v>
      </c>
      <c r="H7" s="34">
        <f>'backup 10-1-00'!E26</f>
        <v>-3.2000000000000028E-2</v>
      </c>
      <c r="K7" s="34">
        <f>'backup 10-1-00'!H26</f>
        <v>0</v>
      </c>
      <c r="M7" s="34">
        <f>'backup 10-1-02'!E26</f>
        <v>8.4000000000000075E-2</v>
      </c>
      <c r="N7" s="34">
        <v>-3.1000000000000028E-2</v>
      </c>
      <c r="P7" s="34">
        <f>'backup 11-1-09'!E26</f>
        <v>2.6000000000000023E-2</v>
      </c>
      <c r="S7" s="34">
        <f>'backup 4-1-13'!E26</f>
        <v>-0.11699999999999999</v>
      </c>
      <c r="V7" s="34">
        <f>'backup 9-1-14'!H26</f>
        <v>1.0999999999999999E-2</v>
      </c>
      <c r="Y7" s="34">
        <f>'backup 6-1-16'!H26</f>
        <v>7.0000000000000001E-3</v>
      </c>
      <c r="AB7" s="34" t="e">
        <f>#REF!</f>
        <v>#REF!</v>
      </c>
    </row>
    <row r="8" spans="1:29" x14ac:dyDescent="0.25">
      <c r="A8" t="s">
        <v>3</v>
      </c>
      <c r="E8" s="34"/>
      <c r="F8" s="34"/>
      <c r="G8" s="34">
        <f>+'backup 1-1-97'!E32</f>
        <v>6.6000000000000059E-2</v>
      </c>
      <c r="H8" s="34">
        <f>'backup 10-1-00'!E32</f>
        <v>0.47300000000000009</v>
      </c>
      <c r="K8" s="34">
        <f>'backup 10-1-00'!H32</f>
        <v>0</v>
      </c>
      <c r="M8" s="34">
        <f>'backup 10-1-02'!E32</f>
        <v>-0.43400000000000005</v>
      </c>
      <c r="N8" s="34">
        <v>0.27400000000000002</v>
      </c>
      <c r="P8" s="34">
        <f>'backup 11-1-09'!E32</f>
        <v>0.19100000000000006</v>
      </c>
      <c r="S8" s="34">
        <f>'backup 4-1-13'!E32</f>
        <v>-1.9000000000000017E-2</v>
      </c>
      <c r="V8" s="34">
        <f>'backup 9-1-14'!H32</f>
        <v>8.2000000000000003E-2</v>
      </c>
      <c r="Y8" s="34">
        <f>'backup 6-1-16'!H32</f>
        <v>0.154</v>
      </c>
      <c r="AB8" s="34" t="e">
        <f>#REF!</f>
        <v>#REF!</v>
      </c>
    </row>
    <row r="9" spans="1:29" x14ac:dyDescent="0.25">
      <c r="A9" t="s">
        <v>4</v>
      </c>
      <c r="E9" s="34"/>
      <c r="F9" s="34"/>
      <c r="G9" s="34">
        <f>+'backup 1-1-97'!E8</f>
        <v>0.18300000000000005</v>
      </c>
      <c r="H9" s="34">
        <f>'backup 10-1-00'!E8</f>
        <v>8.999999999999897E-3</v>
      </c>
      <c r="K9" s="34">
        <f>'backup 10-1-00'!H8</f>
        <v>0</v>
      </c>
      <c r="M9" s="34">
        <f>'backup 10-1-02'!E8</f>
        <v>0.1319999999999999</v>
      </c>
      <c r="N9" s="34">
        <v>1.8000000000000016E-2</v>
      </c>
      <c r="P9" s="34">
        <f>'backup 11-1-09'!E8</f>
        <v>-0.11419893936771217</v>
      </c>
      <c r="S9" s="34">
        <f>'backup 4-1-13'!E8</f>
        <v>-0.12499550634504084</v>
      </c>
      <c r="V9" s="34">
        <f>'backup 9-1-14'!H35</f>
        <v>5.1999999999999998E-2</v>
      </c>
      <c r="Y9" s="34">
        <f>'backup 6-1-16'!H35</f>
        <v>0.10299999999999999</v>
      </c>
      <c r="AB9" s="34" t="e">
        <f>#REF!</f>
        <v>#REF!</v>
      </c>
    </row>
    <row r="10" spans="1:29" x14ac:dyDescent="0.25">
      <c r="E10" s="34"/>
      <c r="F10" s="34"/>
      <c r="P10" s="34"/>
      <c r="S10" s="34"/>
      <c r="V10" s="34"/>
      <c r="Y10" s="34"/>
      <c r="AB10" s="34"/>
    </row>
    <row r="11" spans="1:29" ht="13.8" x14ac:dyDescent="0.25">
      <c r="A11" s="5" t="s">
        <v>67</v>
      </c>
      <c r="B11" s="5"/>
      <c r="C11" s="5"/>
      <c r="D11" s="5"/>
      <c r="E11" s="7" t="s">
        <v>5</v>
      </c>
      <c r="F11" s="6"/>
      <c r="G11" s="6">
        <f>+'backup 1-1-97'!E16</f>
        <v>8.0000000000000071E-2</v>
      </c>
      <c r="H11" s="83">
        <f>'backup 10-1-00'!E16</f>
        <v>8.0000000000000071E-2</v>
      </c>
      <c r="I11" s="86"/>
      <c r="J11" s="86"/>
      <c r="K11" s="83">
        <f>'backup 10-1-00'!H16</f>
        <v>0</v>
      </c>
      <c r="L11" s="86"/>
      <c r="M11" s="83">
        <f>'backup 10-1-02'!E16</f>
        <v>-5.7000000000000051E-2</v>
      </c>
      <c r="N11" s="83">
        <v>0.03</v>
      </c>
      <c r="P11" s="34">
        <f>'backup 11-1-09'!E16</f>
        <v>3.6000000000000032E-2</v>
      </c>
      <c r="S11" s="34">
        <f>'backup 4-1-13'!E16</f>
        <v>-9.4999999999999973E-2</v>
      </c>
      <c r="V11" s="34">
        <f>'backup 9-1-14'!E38</f>
        <v>3.499999999999992E-2</v>
      </c>
      <c r="Y11" s="34">
        <f>'backup 6-1-16'!E38</f>
        <v>5.8999999999999941E-2</v>
      </c>
      <c r="AB11" s="34" t="e">
        <f>#REF!</f>
        <v>#REF!</v>
      </c>
    </row>
    <row r="12" spans="1:29" ht="13.8" hidden="1" x14ac:dyDescent="0.3">
      <c r="A12" s="8" t="s">
        <v>6</v>
      </c>
      <c r="E12" s="9"/>
      <c r="F12" s="34"/>
      <c r="G12" s="9">
        <v>0.65900000000000003</v>
      </c>
      <c r="H12" s="36">
        <v>0.221</v>
      </c>
      <c r="K12" s="36">
        <v>0</v>
      </c>
      <c r="M12" s="36">
        <v>-5.7000000000000002E-2</v>
      </c>
      <c r="N12" s="36">
        <v>0.03</v>
      </c>
      <c r="P12" s="34">
        <v>3.5999999999999997E-2</v>
      </c>
      <c r="S12" s="34">
        <v>-9.5000000000000001E-2</v>
      </c>
      <c r="V12" s="34">
        <f>V11</f>
        <v>3.499999999999992E-2</v>
      </c>
      <c r="Y12" s="34">
        <f>Y11</f>
        <v>5.8999999999999941E-2</v>
      </c>
      <c r="AB12" s="34" t="e">
        <f>AB11</f>
        <v>#REF!</v>
      </c>
    </row>
    <row r="13" spans="1:29" x14ac:dyDescent="0.25">
      <c r="E13" s="34"/>
      <c r="F13" s="34"/>
    </row>
    <row r="14" spans="1:29" x14ac:dyDescent="0.25">
      <c r="A14" s="5" t="s">
        <v>70</v>
      </c>
      <c r="E14" s="34"/>
      <c r="F14" s="34"/>
      <c r="P14" s="34">
        <f>'backup 11-1-09'!H44</f>
        <v>0.16300000000000001</v>
      </c>
      <c r="S14" s="34">
        <f>'backup 4-1-13'!H44</f>
        <v>-9.5000000000000001E-2</v>
      </c>
      <c r="V14" s="34">
        <f>'backup 9-1-14'!H44</f>
        <v>8.2000000000000003E-2</v>
      </c>
      <c r="Y14" s="34">
        <f>'backup 6-1-16'!H44</f>
        <v>-4.9000000000000002E-2</v>
      </c>
      <c r="AB14" s="34" t="e">
        <f>#REF!</f>
        <v>#REF!</v>
      </c>
    </row>
    <row r="15" spans="1:29" x14ac:dyDescent="0.25">
      <c r="A15" s="5"/>
      <c r="E15" s="34"/>
      <c r="F15" s="34"/>
      <c r="P15" s="34"/>
      <c r="S15" s="34"/>
    </row>
    <row r="16" spans="1:29" ht="13.8" x14ac:dyDescent="0.25">
      <c r="A16" s="5" t="s">
        <v>71</v>
      </c>
      <c r="E16" s="34"/>
      <c r="F16" s="34"/>
      <c r="H16" s="85"/>
      <c r="I16" s="85"/>
      <c r="J16" s="85"/>
      <c r="K16" s="85"/>
      <c r="L16" s="85"/>
      <c r="M16" s="85"/>
      <c r="N16" s="85"/>
      <c r="O16" s="85"/>
      <c r="P16" s="83">
        <f>'backup 11-1-09'!H48</f>
        <v>3.5999999999999997E-2</v>
      </c>
      <c r="Q16" s="85"/>
      <c r="R16" s="85"/>
      <c r="S16" s="83">
        <f>'backup 4-1-13'!H48</f>
        <v>-9.5000000000000001E-2</v>
      </c>
      <c r="T16" s="85"/>
      <c r="U16" s="85"/>
      <c r="V16" s="83">
        <f>'backup 9-1-14'!H48</f>
        <v>3.5000000000000003E-2</v>
      </c>
      <c r="X16" s="85"/>
      <c r="Y16" s="83">
        <f>'backup 6-1-16'!H48</f>
        <v>5.8000000000000003E-2</v>
      </c>
      <c r="AA16" s="85"/>
      <c r="AB16" s="83" t="e">
        <f>#REF!</f>
        <v>#REF!</v>
      </c>
    </row>
    <row r="17" spans="1:29" x14ac:dyDescent="0.25">
      <c r="E17" s="34"/>
      <c r="F17" s="34"/>
      <c r="P17" s="34"/>
    </row>
    <row r="18" spans="1:29" x14ac:dyDescent="0.25">
      <c r="E18" s="34"/>
      <c r="F18" s="34"/>
    </row>
    <row r="21" spans="1:29" ht="22.8" x14ac:dyDescent="0.4">
      <c r="A21" s="91" t="s">
        <v>36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2"/>
      <c r="Y21" s="92"/>
      <c r="Z21" s="92"/>
      <c r="AA21" s="93"/>
      <c r="AB21" s="93"/>
      <c r="AC21" s="93"/>
    </row>
    <row r="22" spans="1:29" ht="12.75" customHeight="1" x14ac:dyDescent="0.4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</row>
    <row r="23" spans="1:29" ht="22.8" x14ac:dyDescent="0.4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</row>
    <row r="24" spans="1:29" ht="15.6" x14ac:dyDescent="0.3">
      <c r="A24" s="27"/>
    </row>
    <row r="25" spans="1:29" ht="15.6" x14ac:dyDescent="0.25">
      <c r="E25" s="2" t="s">
        <v>39</v>
      </c>
      <c r="G25" s="11">
        <v>35431</v>
      </c>
      <c r="H25" s="90" t="s">
        <v>84</v>
      </c>
      <c r="I25" s="90"/>
      <c r="K25" s="15" t="s">
        <v>86</v>
      </c>
      <c r="M25" s="50" t="s">
        <v>87</v>
      </c>
      <c r="N25" s="50" t="s">
        <v>88</v>
      </c>
      <c r="P25" s="89">
        <v>40118</v>
      </c>
      <c r="Q25" s="89">
        <v>40118</v>
      </c>
      <c r="R25" s="12"/>
      <c r="S25" s="89">
        <v>41365</v>
      </c>
      <c r="T25" s="89">
        <v>41365</v>
      </c>
      <c r="U25" s="12"/>
      <c r="V25" s="89">
        <f>V5</f>
        <v>41883</v>
      </c>
      <c r="W25" s="89">
        <f>V5</f>
        <v>41883</v>
      </c>
      <c r="X25" s="12"/>
      <c r="Y25" s="89">
        <f>Y5</f>
        <v>42522</v>
      </c>
      <c r="Z25" s="89">
        <f>Y5</f>
        <v>42522</v>
      </c>
      <c r="AB25" s="89">
        <f>AB5</f>
        <v>43132</v>
      </c>
      <c r="AC25" s="89">
        <f>AB5</f>
        <v>43132</v>
      </c>
    </row>
    <row r="26" spans="1:29" x14ac:dyDescent="0.25">
      <c r="E26" s="2"/>
      <c r="G26" s="11"/>
      <c r="H26" s="11"/>
      <c r="K26" s="11"/>
      <c r="M26" s="11"/>
      <c r="N26" s="11"/>
    </row>
    <row r="27" spans="1:29" x14ac:dyDescent="0.25">
      <c r="E27" s="2"/>
      <c r="G27" s="11"/>
      <c r="H27" s="48" t="s">
        <v>37</v>
      </c>
      <c r="I27" s="49" t="s">
        <v>38</v>
      </c>
      <c r="K27" s="48" t="s">
        <v>44</v>
      </c>
      <c r="M27" s="48" t="s">
        <v>44</v>
      </c>
      <c r="N27" s="48" t="s">
        <v>44</v>
      </c>
      <c r="P27" s="48" t="s">
        <v>37</v>
      </c>
      <c r="Q27" s="48" t="s">
        <v>38</v>
      </c>
      <c r="S27" s="48" t="s">
        <v>37</v>
      </c>
      <c r="T27" s="48" t="s">
        <v>38</v>
      </c>
      <c r="V27" s="48" t="s">
        <v>37</v>
      </c>
      <c r="W27" s="48" t="s">
        <v>38</v>
      </c>
      <c r="Y27" s="48" t="s">
        <v>37</v>
      </c>
      <c r="Z27" s="48" t="s">
        <v>38</v>
      </c>
      <c r="AB27" s="48" t="s">
        <v>37</v>
      </c>
      <c r="AC27" s="48" t="s">
        <v>38</v>
      </c>
    </row>
    <row r="28" spans="1:29" x14ac:dyDescent="0.25">
      <c r="E28" s="2"/>
      <c r="G28" s="11"/>
      <c r="H28" s="11"/>
      <c r="K28" s="11"/>
      <c r="M28" s="11"/>
      <c r="N28" s="11"/>
    </row>
    <row r="29" spans="1:29" x14ac:dyDescent="0.25">
      <c r="A29" t="s">
        <v>2</v>
      </c>
      <c r="H29" s="34">
        <f>'backup 10-1-00'!E61</f>
        <v>0.21300000000000008</v>
      </c>
      <c r="I29" s="34">
        <v>0.21300000000000008</v>
      </c>
      <c r="K29" s="34">
        <f>'backup 10-1-01'!E61</f>
        <v>0.28000000000000003</v>
      </c>
      <c r="M29" s="34">
        <f>'backup 10-1-02'!E61</f>
        <v>0.252</v>
      </c>
      <c r="N29" s="34">
        <v>0.22700000000000009</v>
      </c>
      <c r="P29" s="34">
        <f>'backup 11-1-09'!H79</f>
        <v>-0.34499999999999997</v>
      </c>
      <c r="Q29" s="34">
        <f>'backup 11-1-09'!H132</f>
        <v>0.34</v>
      </c>
      <c r="S29" s="34">
        <f>'backup 4-1-13'!H79</f>
        <v>-2.1000000000000001E-2</v>
      </c>
      <c r="T29" s="34">
        <f>'backup 4-1-13'!H132</f>
        <v>-7.1999999999999995E-2</v>
      </c>
      <c r="V29" s="34">
        <f>'backup 9-1-14'!H79</f>
        <v>-0.14499999999999999</v>
      </c>
      <c r="W29" s="34">
        <f>'backup 9-1-14'!H132</f>
        <v>-6.3E-2</v>
      </c>
      <c r="Y29" s="34">
        <f>'backup 6-1-16'!H79</f>
        <v>0.29599999999999999</v>
      </c>
      <c r="Z29" s="34">
        <f>'backup 6-1-16'!H132</f>
        <v>1E-3</v>
      </c>
      <c r="AB29" s="34" t="e">
        <f>#REF!</f>
        <v>#REF!</v>
      </c>
      <c r="AC29" s="34" t="e">
        <f>#REF!</f>
        <v>#REF!</v>
      </c>
    </row>
    <row r="30" spans="1:29" x14ac:dyDescent="0.25">
      <c r="A30" t="s">
        <v>3</v>
      </c>
      <c r="H30" s="34">
        <f>'backup 10-1-00'!E67</f>
        <v>0.83800000000000008</v>
      </c>
      <c r="I30" s="34">
        <v>0.83800000000000008</v>
      </c>
      <c r="K30" s="34">
        <f>'backup 10-1-01'!E67</f>
        <v>0.28200000000000003</v>
      </c>
      <c r="M30" s="34">
        <f>'backup 10-1-02'!E67</f>
        <v>0.10200000000000009</v>
      </c>
      <c r="N30" s="34">
        <v>0.35699999999999998</v>
      </c>
      <c r="P30" s="34">
        <f>'backup 11-1-09'!H85</f>
        <v>-0.151</v>
      </c>
      <c r="Q30" s="34">
        <f>'backup 11-1-09'!H138</f>
        <v>0.501</v>
      </c>
      <c r="S30" s="34">
        <f>'backup 4-1-13'!H85</f>
        <v>-9.8000000000000004E-2</v>
      </c>
      <c r="T30" s="34">
        <f>'backup 4-1-13'!H138</f>
        <v>-9.8000000000000004E-2</v>
      </c>
      <c r="V30" s="34">
        <f>'backup 9-1-14'!H85</f>
        <v>-7.0000000000000001E-3</v>
      </c>
      <c r="W30" s="34">
        <f>'backup 9-1-14'!H138</f>
        <v>-0.04</v>
      </c>
      <c r="Y30" s="34">
        <f>'backup 6-1-16'!H85</f>
        <v>0.3</v>
      </c>
      <c r="Z30" s="34">
        <f>'backup 6-1-16'!H138</f>
        <v>0.17</v>
      </c>
      <c r="AB30" s="34" t="e">
        <f>#REF!</f>
        <v>#REF!</v>
      </c>
      <c r="AC30" s="34" t="e">
        <f>#REF!</f>
        <v>#REF!</v>
      </c>
    </row>
    <row r="31" spans="1:29" x14ac:dyDescent="0.25">
      <c r="A31" t="s">
        <v>4</v>
      </c>
      <c r="H31" s="34">
        <f>'backup 10-1-00'!E43</f>
        <v>0.748</v>
      </c>
      <c r="I31" s="34">
        <v>0.748</v>
      </c>
      <c r="K31" s="34">
        <f>'backup 10-1-01'!E43</f>
        <v>0.28000000000000003</v>
      </c>
      <c r="M31" s="34">
        <f>'backup 10-1-02'!E43</f>
        <v>1.2839999999999998</v>
      </c>
      <c r="N31" s="34">
        <v>0.22900000000000009</v>
      </c>
      <c r="P31" s="34">
        <f>'backup 11-1-09'!H88</f>
        <v>-0.47699999999999998</v>
      </c>
      <c r="Q31" s="34">
        <f>'backup 11-1-09'!H141</f>
        <v>-4.0000000000000001E-3</v>
      </c>
      <c r="S31" s="34">
        <f>'backup 4-1-13'!H88</f>
        <v>-0.125</v>
      </c>
      <c r="T31" s="34">
        <f>'backup 4-1-13'!H141</f>
        <v>2.9000000000000001E-2</v>
      </c>
      <c r="V31" s="34">
        <f>'backup 9-1-14'!H88</f>
        <v>0.18099999999999999</v>
      </c>
      <c r="W31" s="34">
        <f>'backup 9-1-14'!H141</f>
        <v>-2.1999999999999999E-2</v>
      </c>
      <c r="Y31" s="34">
        <f>'backup 6-1-16'!H88</f>
        <v>0.113</v>
      </c>
      <c r="Z31" s="34">
        <f>'backup 6-1-16'!H141</f>
        <v>8.0000000000000002E-3</v>
      </c>
      <c r="AB31" s="34" t="e">
        <f>#REF!</f>
        <v>#REF!</v>
      </c>
      <c r="AC31" s="34" t="e">
        <f>#REF!</f>
        <v>#REF!</v>
      </c>
    </row>
    <row r="32" spans="1:29" x14ac:dyDescent="0.25">
      <c r="E32" s="34"/>
      <c r="F32" s="34"/>
      <c r="H32" s="34"/>
      <c r="I32" s="34"/>
      <c r="K32" s="34"/>
      <c r="M32" s="34"/>
      <c r="N32" s="34"/>
      <c r="P32" s="34"/>
      <c r="Q32" s="34"/>
      <c r="S32" s="34"/>
      <c r="T32" s="34"/>
      <c r="V32" s="34"/>
      <c r="W32" s="34"/>
      <c r="Y32" s="34"/>
      <c r="Z32" s="34"/>
      <c r="AB32" s="34"/>
      <c r="AC32" s="34"/>
    </row>
    <row r="33" spans="1:29" ht="13.8" x14ac:dyDescent="0.3">
      <c r="A33" s="26" t="s">
        <v>67</v>
      </c>
      <c r="E33" s="46" t="s">
        <v>5</v>
      </c>
      <c r="F33" s="34"/>
      <c r="G33" s="36">
        <v>-3.6999999999999998E-2</v>
      </c>
      <c r="H33" s="81">
        <f>'backup 10-1-00'!E51</f>
        <v>0.35600000000000009</v>
      </c>
      <c r="I33" s="81">
        <v>0.35600000000000009</v>
      </c>
      <c r="J33" s="30"/>
      <c r="K33" s="81">
        <f>'backup 10-1-01'!E51</f>
        <v>0.28099999999999992</v>
      </c>
      <c r="L33" s="30"/>
      <c r="M33" s="81">
        <f>'backup 10-1-02'!E51</f>
        <v>0.29600000000000004</v>
      </c>
      <c r="N33" s="81">
        <v>0.25299999999999989</v>
      </c>
      <c r="O33" s="30"/>
      <c r="P33" s="81">
        <f>'backup 11-1-09'!E90</f>
        <v>-0.32099999999999995</v>
      </c>
      <c r="Q33" s="81">
        <f>'backup 11-1-09'!E144</f>
        <v>0.32499999999999996</v>
      </c>
      <c r="R33" s="30"/>
      <c r="S33" s="87">
        <f>'backup 4-1-13'!E90</f>
        <v>-5.600000000000005E-2</v>
      </c>
      <c r="T33" s="87">
        <f>'backup 4-1-13'!E144</f>
        <v>-6.6999999999999948E-2</v>
      </c>
      <c r="U33" s="30"/>
      <c r="V33" s="81">
        <f>'backup 9-1-14'!E90</f>
        <v>-7.2999999999999954E-2</v>
      </c>
      <c r="W33" s="81">
        <f>'backup 9-1-14'!E144</f>
        <v>-5.2000000000000046E-2</v>
      </c>
      <c r="X33" s="30"/>
      <c r="Y33" s="81">
        <f>'backup 6-1-16'!E90</f>
        <v>0.27299999999999991</v>
      </c>
      <c r="Z33" s="81">
        <f>'backup 6-1-16'!E144</f>
        <v>4.4000000000000039E-2</v>
      </c>
      <c r="AB33" s="81" t="e">
        <f>#REF!</f>
        <v>#REF!</v>
      </c>
      <c r="AC33" s="81" t="e">
        <f>#REF!</f>
        <v>#REF!</v>
      </c>
    </row>
    <row r="34" spans="1:29" x14ac:dyDescent="0.25">
      <c r="A34" s="5"/>
      <c r="E34" s="34"/>
      <c r="F34" s="34"/>
      <c r="G34" s="37"/>
      <c r="H34" s="81"/>
      <c r="I34" s="81"/>
      <c r="J34" s="30"/>
      <c r="K34" s="81"/>
      <c r="L34" s="30"/>
      <c r="M34" s="81"/>
      <c r="N34" s="81"/>
      <c r="O34" s="30"/>
      <c r="P34" s="81"/>
      <c r="Q34" s="81"/>
      <c r="R34" s="30"/>
      <c r="S34" s="87"/>
      <c r="T34" s="87"/>
      <c r="U34" s="30"/>
      <c r="V34" s="81"/>
      <c r="W34" s="81"/>
      <c r="X34" s="30"/>
      <c r="Y34" s="81"/>
      <c r="Z34" s="81"/>
      <c r="AB34" s="81"/>
      <c r="AC34" s="81"/>
    </row>
    <row r="35" spans="1:29" x14ac:dyDescent="0.25">
      <c r="A35" s="5" t="s">
        <v>70</v>
      </c>
      <c r="E35" s="34"/>
      <c r="F35" s="34"/>
      <c r="G35" s="36">
        <v>0.34</v>
      </c>
      <c r="H35" s="81">
        <v>0.18099999999999999</v>
      </c>
      <c r="I35" s="81">
        <v>0.182</v>
      </c>
      <c r="J35" s="82"/>
      <c r="K35" s="81">
        <v>0.1</v>
      </c>
      <c r="L35" s="82"/>
      <c r="M35" s="81">
        <v>0.04</v>
      </c>
      <c r="N35" s="81">
        <v>0.222</v>
      </c>
      <c r="O35" s="30"/>
      <c r="P35" s="81">
        <f>'backup 11-1-09'!H97</f>
        <v>0.15</v>
      </c>
      <c r="Q35" s="81">
        <f>'backup 11-1-09'!H153</f>
        <v>0.153</v>
      </c>
      <c r="R35" s="30"/>
      <c r="S35" s="87">
        <f>'backup 4-1-13'!H97</f>
        <v>-7.9000000000000001E-2</v>
      </c>
      <c r="T35" s="87">
        <f>'backup 4-1-13'!H153</f>
        <v>-8.4000000000000005E-2</v>
      </c>
      <c r="U35" s="30"/>
      <c r="V35" s="81">
        <f>'backup 9-1-14'!H97</f>
        <v>6.8000000000000005E-2</v>
      </c>
      <c r="W35" s="81">
        <f>'backup 9-1-14'!H153</f>
        <v>6.7000000000000004E-2</v>
      </c>
      <c r="X35" s="30"/>
      <c r="Y35" s="81">
        <f>'backup 6-1-16'!H97</f>
        <v>-5.6000000000000001E-2</v>
      </c>
      <c r="Z35" s="81">
        <f>'backup 6-1-16'!H153</f>
        <v>-5.5E-2</v>
      </c>
      <c r="AB35" s="81" t="e">
        <f>#REF!</f>
        <v>#REF!</v>
      </c>
      <c r="AC35" s="81" t="e">
        <f>#REF!</f>
        <v>#REF!</v>
      </c>
    </row>
    <row r="36" spans="1:29" x14ac:dyDescent="0.25">
      <c r="A36" s="5"/>
      <c r="E36" s="34"/>
      <c r="F36" s="34"/>
      <c r="G36" s="36"/>
      <c r="H36" s="36"/>
      <c r="I36" s="36"/>
      <c r="J36" s="29"/>
      <c r="K36" s="36"/>
      <c r="L36" s="29"/>
      <c r="M36" s="36"/>
      <c r="N36" s="36"/>
    </row>
    <row r="37" spans="1:29" ht="13.8" x14ac:dyDescent="0.25">
      <c r="A37" s="5" t="s">
        <v>71</v>
      </c>
      <c r="E37" s="34"/>
      <c r="F37" s="34"/>
      <c r="G37" s="36">
        <v>0.04</v>
      </c>
      <c r="H37" s="83">
        <v>0.3</v>
      </c>
      <c r="I37" s="83">
        <v>0.29099999999999998</v>
      </c>
      <c r="J37" s="84"/>
      <c r="K37" s="83">
        <v>0.24199999999999999</v>
      </c>
      <c r="L37" s="84"/>
      <c r="M37" s="83">
        <v>0.22500000000000001</v>
      </c>
      <c r="N37" s="83">
        <v>0.245</v>
      </c>
      <c r="O37" s="85"/>
      <c r="P37" s="83">
        <f>'backup 11-1-09'!H102</f>
        <v>-0.20499999999999999</v>
      </c>
      <c r="Q37" s="83">
        <f>'backup 11-1-09'!H156</f>
        <v>0.30199999999999999</v>
      </c>
      <c r="R37" s="85"/>
      <c r="S37" s="83">
        <f>'backup 4-1-13'!H102</f>
        <v>-6.2E-2</v>
      </c>
      <c r="T37" s="83">
        <f>'backup 4-1-13'!H156</f>
        <v>-6.8000000000000005E-2</v>
      </c>
      <c r="U37" s="85"/>
      <c r="V37" s="83">
        <f>'backup 9-1-14'!H102</f>
        <v>-4.4999999999999998E-2</v>
      </c>
      <c r="W37" s="83">
        <f>'backup 9-1-14'!H156</f>
        <v>-4.5999999999999999E-2</v>
      </c>
      <c r="X37" s="85"/>
      <c r="Y37" s="83">
        <f>'backup 6-1-16'!H102</f>
        <v>0.17599999999999999</v>
      </c>
      <c r="Z37" s="83">
        <f>'backup 6-1-16'!H156</f>
        <v>3.5999999999999997E-2</v>
      </c>
      <c r="AB37" s="83" t="e">
        <f>#REF!</f>
        <v>#REF!</v>
      </c>
      <c r="AC37" s="83" t="e">
        <f>#REF!</f>
        <v>#REF!</v>
      </c>
    </row>
    <row r="38" spans="1:29" ht="13.8" hidden="1" x14ac:dyDescent="0.3">
      <c r="A38" s="8" t="s">
        <v>31</v>
      </c>
      <c r="G38" s="9">
        <v>0.442</v>
      </c>
      <c r="H38" s="9">
        <v>0.58199999999999996</v>
      </c>
      <c r="I38" s="9">
        <v>0.80200000000000005</v>
      </c>
      <c r="J38" s="10"/>
      <c r="K38" s="9">
        <v>0.76</v>
      </c>
      <c r="L38" s="10"/>
      <c r="M38" s="9">
        <v>0.85799999999999998</v>
      </c>
      <c r="N38" s="9">
        <v>0.61599999999999999</v>
      </c>
      <c r="P38" s="9">
        <v>-0.20499999999999999</v>
      </c>
      <c r="Q38" s="9">
        <v>0.30199999999999999</v>
      </c>
      <c r="S38" s="9">
        <v>-6.2E-2</v>
      </c>
      <c r="T38" s="9">
        <v>-6.8000000000000005E-2</v>
      </c>
      <c r="V38" s="9">
        <v>-6.2E-2</v>
      </c>
      <c r="W38" s="9">
        <v>-6.8000000000000005E-2</v>
      </c>
      <c r="Y38" s="9">
        <v>-6.2E-2</v>
      </c>
      <c r="Z38" s="9">
        <v>-6.8000000000000005E-2</v>
      </c>
    </row>
    <row r="39" spans="1:29" x14ac:dyDescent="0.25">
      <c r="A39" s="5"/>
      <c r="E39" s="34"/>
      <c r="F39" s="34"/>
      <c r="G39" s="36"/>
      <c r="H39" s="36"/>
      <c r="J39" s="29"/>
      <c r="L39" s="29"/>
    </row>
    <row r="41" spans="1:29" x14ac:dyDescent="0.25">
      <c r="A41" t="s">
        <v>89</v>
      </c>
    </row>
    <row r="43" spans="1:29" x14ac:dyDescent="0.25">
      <c r="A43" t="s">
        <v>40</v>
      </c>
    </row>
    <row r="44" spans="1:29" ht="15.6" x14ac:dyDescent="0.25">
      <c r="A44" s="47"/>
    </row>
    <row r="45" spans="1:29" ht="15.6" x14ac:dyDescent="0.25">
      <c r="A45" s="47" t="s">
        <v>79</v>
      </c>
    </row>
    <row r="46" spans="1:29" ht="15.6" x14ac:dyDescent="0.25">
      <c r="A46" s="47" t="s">
        <v>80</v>
      </c>
    </row>
    <row r="47" spans="1:29" ht="15.6" x14ac:dyDescent="0.25">
      <c r="A47" s="47" t="s">
        <v>81</v>
      </c>
      <c r="C47" s="28"/>
    </row>
    <row r="48" spans="1:29" ht="15.6" x14ac:dyDescent="0.25">
      <c r="A48" s="47" t="s">
        <v>82</v>
      </c>
      <c r="C48" s="28"/>
    </row>
    <row r="49" spans="1:3" ht="15.6" x14ac:dyDescent="0.25">
      <c r="A49" s="47" t="s">
        <v>83</v>
      </c>
      <c r="C49" s="28"/>
    </row>
    <row r="50" spans="1:3" x14ac:dyDescent="0.25">
      <c r="C50" s="28"/>
    </row>
    <row r="51" spans="1:3" x14ac:dyDescent="0.25">
      <c r="C51" s="28"/>
    </row>
    <row r="52" spans="1:3" x14ac:dyDescent="0.25">
      <c r="C52" s="28"/>
    </row>
    <row r="53" spans="1:3" x14ac:dyDescent="0.25">
      <c r="C53" s="28"/>
    </row>
    <row r="54" spans="1:3" x14ac:dyDescent="0.25">
      <c r="C54" s="28"/>
    </row>
    <row r="55" spans="1:3" x14ac:dyDescent="0.25">
      <c r="C55" s="28"/>
    </row>
    <row r="56" spans="1:3" x14ac:dyDescent="0.25">
      <c r="C56" s="28"/>
    </row>
  </sheetData>
  <mergeCells count="3">
    <mergeCell ref="H25:I25"/>
    <mergeCell ref="A21:AC21"/>
    <mergeCell ref="A1:AC1"/>
  </mergeCells>
  <phoneticPr fontId="10" type="noConversion"/>
  <pageMargins left="0.53" right="0.37" top="0.8" bottom="0.74" header="0.4" footer="0.34"/>
  <pageSetup scale="6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63"/>
  <sheetViews>
    <sheetView view="pageBreakPreview" zoomScaleNormal="100" workbookViewId="0">
      <selection activeCell="B41" sqref="B41"/>
    </sheetView>
  </sheetViews>
  <sheetFormatPr defaultRowHeight="13.2" x14ac:dyDescent="0.25"/>
  <cols>
    <col min="1" max="1" width="12" customWidth="1"/>
    <col min="2" max="2" width="10.33203125" customWidth="1"/>
    <col min="3" max="3" width="14.33203125" customWidth="1"/>
    <col min="4" max="4" width="13.44140625" customWidth="1"/>
    <col min="5" max="5" width="13.77734375" customWidth="1"/>
    <col min="6" max="6" width="17.109375" bestFit="1" customWidth="1"/>
    <col min="7" max="7" width="18" bestFit="1" customWidth="1"/>
    <col min="8" max="8" width="16.109375" customWidth="1"/>
    <col min="9" max="9" width="12.109375" customWidth="1"/>
  </cols>
  <sheetData>
    <row r="1" spans="1:13" x14ac:dyDescent="0.25">
      <c r="A1" s="4" t="s">
        <v>90</v>
      </c>
      <c r="B1" s="4"/>
      <c r="C1" s="4"/>
      <c r="D1" s="4"/>
      <c r="E1" s="4"/>
      <c r="F1" s="4"/>
      <c r="G1" s="4"/>
      <c r="H1" s="4"/>
    </row>
    <row r="2" spans="1:13" x14ac:dyDescent="0.25">
      <c r="A2" s="4"/>
      <c r="C2" s="4"/>
      <c r="D2" s="4"/>
      <c r="E2" s="4"/>
      <c r="F2" s="4"/>
      <c r="G2" s="4"/>
      <c r="H2" s="4"/>
    </row>
    <row r="3" spans="1:13" x14ac:dyDescent="0.25">
      <c r="A3" s="4"/>
      <c r="B3" s="4"/>
      <c r="C3" s="4"/>
      <c r="D3" s="4"/>
      <c r="E3" s="4"/>
      <c r="F3" s="4"/>
      <c r="G3" s="4"/>
      <c r="H3" s="4"/>
      <c r="K3" s="74"/>
      <c r="L3" s="74"/>
      <c r="M3" s="74"/>
    </row>
    <row r="4" spans="1:13" x14ac:dyDescent="0.25">
      <c r="C4" s="13" t="s">
        <v>9</v>
      </c>
      <c r="D4" s="13" t="s">
        <v>10</v>
      </c>
      <c r="E4" s="12" t="s">
        <v>11</v>
      </c>
      <c r="F4" s="12"/>
      <c r="G4" s="12"/>
      <c r="H4" s="12"/>
      <c r="K4" s="74"/>
      <c r="L4" s="74"/>
      <c r="M4" s="74"/>
    </row>
    <row r="5" spans="1:13" x14ac:dyDescent="0.25">
      <c r="B5" s="14" t="s">
        <v>13</v>
      </c>
      <c r="C5" s="15" t="s">
        <v>14</v>
      </c>
      <c r="D5" s="15" t="s">
        <v>14</v>
      </c>
      <c r="E5" s="16" t="s">
        <v>15</v>
      </c>
      <c r="F5" s="16"/>
      <c r="G5" s="16"/>
      <c r="H5" s="16"/>
      <c r="I5" s="14"/>
      <c r="K5" s="74"/>
      <c r="L5" s="74"/>
      <c r="M5" s="74"/>
    </row>
    <row r="6" spans="1:13" ht="13.8" thickBot="1" x14ac:dyDescent="0.3">
      <c r="K6" s="74"/>
      <c r="L6" s="74"/>
      <c r="M6" s="74"/>
    </row>
    <row r="7" spans="1:13" x14ac:dyDescent="0.25">
      <c r="A7" t="s">
        <v>17</v>
      </c>
      <c r="B7" s="51">
        <v>686.29499999999996</v>
      </c>
      <c r="C7" s="52">
        <v>3883.16</v>
      </c>
      <c r="D7" s="52">
        <v>3911.51</v>
      </c>
      <c r="E7" s="75">
        <f t="shared" ref="E7:E14" si="0">(D7-C7)/C7</f>
        <v>7.3007550551613546E-3</v>
      </c>
      <c r="G7" s="16"/>
      <c r="K7" s="74"/>
      <c r="L7" s="74"/>
      <c r="M7" s="74"/>
    </row>
    <row r="8" spans="1:13" x14ac:dyDescent="0.25">
      <c r="A8" t="s">
        <v>18</v>
      </c>
      <c r="B8" s="53">
        <v>686.29499999999996</v>
      </c>
      <c r="C8" s="54">
        <v>1047.5999999999999</v>
      </c>
      <c r="D8" s="54">
        <v>1155.3399999999999</v>
      </c>
      <c r="E8" s="76">
        <f t="shared" si="0"/>
        <v>0.1028445971744941</v>
      </c>
      <c r="G8" s="16"/>
      <c r="K8" s="74"/>
      <c r="L8" s="74"/>
      <c r="M8" s="74"/>
    </row>
    <row r="9" spans="1:13" x14ac:dyDescent="0.25">
      <c r="A9" t="s">
        <v>19</v>
      </c>
      <c r="B9" s="53">
        <v>152.9</v>
      </c>
      <c r="C9" s="54">
        <v>2232.9499999999998</v>
      </c>
      <c r="D9" s="54">
        <v>2249.25</v>
      </c>
      <c r="E9" s="76">
        <f t="shared" si="0"/>
        <v>7.2997604066370424E-3</v>
      </c>
      <c r="G9" s="16"/>
      <c r="K9" s="74"/>
      <c r="L9" s="74"/>
      <c r="M9" s="74"/>
    </row>
    <row r="10" spans="1:13" x14ac:dyDescent="0.25">
      <c r="A10" t="s">
        <v>20</v>
      </c>
      <c r="B10" s="53">
        <v>686.29499999999996</v>
      </c>
      <c r="C10" s="54">
        <v>1505.04</v>
      </c>
      <c r="D10" s="54">
        <v>1736.08</v>
      </c>
      <c r="E10" s="76">
        <f t="shared" si="0"/>
        <v>0.1535108701429862</v>
      </c>
      <c r="G10" s="16"/>
      <c r="K10" s="74"/>
      <c r="L10" s="74"/>
      <c r="M10" s="74"/>
    </row>
    <row r="11" spans="1:13" x14ac:dyDescent="0.25">
      <c r="A11" t="s">
        <v>21</v>
      </c>
      <c r="B11" s="53">
        <v>677.2</v>
      </c>
      <c r="C11" s="54">
        <v>433.45</v>
      </c>
      <c r="D11" s="54">
        <v>499.99</v>
      </c>
      <c r="E11" s="76">
        <f t="shared" si="0"/>
        <v>0.15351251586111436</v>
      </c>
      <c r="G11" s="16"/>
      <c r="K11" s="74"/>
      <c r="L11" s="74"/>
      <c r="M11" s="74"/>
    </row>
    <row r="12" spans="1:13" x14ac:dyDescent="0.25">
      <c r="A12" t="s">
        <v>22</v>
      </c>
      <c r="B12" s="53">
        <v>686.29499999999996</v>
      </c>
      <c r="C12" s="54">
        <v>41</v>
      </c>
      <c r="D12" s="54">
        <v>38</v>
      </c>
      <c r="E12" s="76">
        <f t="shared" si="0"/>
        <v>-7.3170731707317069E-2</v>
      </c>
      <c r="G12" s="16"/>
    </row>
    <row r="13" spans="1:13" x14ac:dyDescent="0.25">
      <c r="A13" t="s">
        <v>23</v>
      </c>
      <c r="B13" s="53">
        <v>59.2</v>
      </c>
      <c r="C13" s="54">
        <v>14.75</v>
      </c>
      <c r="D13" s="54">
        <v>13.67</v>
      </c>
      <c r="E13" s="76">
        <f t="shared" si="0"/>
        <v>-7.3220338983050859E-2</v>
      </c>
      <c r="G13" s="16"/>
    </row>
    <row r="14" spans="1:13" ht="13.8" thickBot="1" x14ac:dyDescent="0.3">
      <c r="A14" t="s">
        <v>24</v>
      </c>
      <c r="B14" s="55">
        <v>669.8</v>
      </c>
      <c r="C14" s="56">
        <v>1.48</v>
      </c>
      <c r="D14" s="56">
        <v>1.44</v>
      </c>
      <c r="E14" s="77">
        <f t="shared" si="0"/>
        <v>-2.7027027027027053E-2</v>
      </c>
      <c r="G14" s="16"/>
    </row>
    <row r="16" spans="1:13" x14ac:dyDescent="0.25">
      <c r="A16" t="s">
        <v>25</v>
      </c>
      <c r="B16" s="35">
        <f>+B7</f>
        <v>686.29499999999996</v>
      </c>
      <c r="C16" s="35">
        <f>ROUND(SUMPRODUCT(C7:C14,$B$7:$B$14)/$B$16,2)</f>
        <v>7404.7</v>
      </c>
      <c r="D16" s="35">
        <f>ROUND(SUMPRODUCT(D7:D14,$B$7:$B$14)/$B$16,2)</f>
        <v>7837.99</v>
      </c>
      <c r="E16" s="78">
        <f>ROUND(D16/C16,3)-1</f>
        <v>5.8999999999999941E-2</v>
      </c>
      <c r="F16" s="78"/>
      <c r="G16" s="78"/>
      <c r="H16" s="78"/>
    </row>
    <row r="19" spans="1:8" x14ac:dyDescent="0.25">
      <c r="A19" t="s">
        <v>26</v>
      </c>
    </row>
    <row r="20" spans="1:8" x14ac:dyDescent="0.25">
      <c r="A20" t="s">
        <v>17</v>
      </c>
      <c r="B20" s="35">
        <f>+B7</f>
        <v>686.29499999999996</v>
      </c>
      <c r="C20">
        <f>+C7</f>
        <v>3883.16</v>
      </c>
      <c r="D20">
        <f>+D7</f>
        <v>3911.51</v>
      </c>
      <c r="E20" s="78">
        <f>ROUND(D20/C20,3)-1</f>
        <v>6.9999999999998952E-3</v>
      </c>
      <c r="F20" s="79">
        <f>+C20*B20</f>
        <v>2664993.2921999996</v>
      </c>
      <c r="G20" s="79">
        <f>+(D20-C20)*B20</f>
        <v>19456.463250000248</v>
      </c>
      <c r="H20" s="78">
        <f>ROUND(G20/F20,3)</f>
        <v>7.0000000000000001E-3</v>
      </c>
    </row>
    <row r="21" spans="1:8" x14ac:dyDescent="0.25">
      <c r="A21" t="s">
        <v>19</v>
      </c>
      <c r="B21" s="35">
        <f>+B9</f>
        <v>152.9</v>
      </c>
      <c r="C21">
        <f>+C9</f>
        <v>2232.9499999999998</v>
      </c>
      <c r="D21">
        <f>+D9</f>
        <v>2249.25</v>
      </c>
      <c r="E21" s="78">
        <f>ROUND(D21/C21,3)-1</f>
        <v>6.9999999999998952E-3</v>
      </c>
      <c r="F21" s="79">
        <f>+C21*B21</f>
        <v>341418.05499999999</v>
      </c>
      <c r="G21" s="79">
        <f>+(D21-C21)*B21</f>
        <v>2492.2700000000277</v>
      </c>
      <c r="H21" s="78">
        <f>ROUND(G21/F21,3)</f>
        <v>7.0000000000000001E-3</v>
      </c>
    </row>
    <row r="22" spans="1:8" x14ac:dyDescent="0.25">
      <c r="A22" t="s">
        <v>22</v>
      </c>
      <c r="B22" s="35">
        <f t="shared" ref="B22:D24" si="1">+B12</f>
        <v>686.29499999999996</v>
      </c>
      <c r="C22">
        <f t="shared" si="1"/>
        <v>41</v>
      </c>
      <c r="D22">
        <f t="shared" si="1"/>
        <v>38</v>
      </c>
      <c r="E22" s="78">
        <f>ROUND(D22/C22,3)-1</f>
        <v>-7.2999999999999954E-2</v>
      </c>
      <c r="F22" s="79">
        <f>+C22*B22</f>
        <v>28138.094999999998</v>
      </c>
      <c r="G22" s="79">
        <f>+(D22-C22)*B22</f>
        <v>-2058.8849999999998</v>
      </c>
      <c r="H22" s="78">
        <f>ROUND(G22/F22,3)</f>
        <v>-7.2999999999999995E-2</v>
      </c>
    </row>
    <row r="23" spans="1:8" x14ac:dyDescent="0.25">
      <c r="A23" t="s">
        <v>23</v>
      </c>
      <c r="B23" s="35">
        <f t="shared" si="1"/>
        <v>59.2</v>
      </c>
      <c r="C23">
        <f t="shared" si="1"/>
        <v>14.75</v>
      </c>
      <c r="D23">
        <f t="shared" si="1"/>
        <v>13.67</v>
      </c>
      <c r="E23" s="78">
        <f>ROUND(D23/C23,3)-1</f>
        <v>-7.2999999999999954E-2</v>
      </c>
      <c r="F23" s="79">
        <f>+C23*B23</f>
        <v>873.2</v>
      </c>
      <c r="G23" s="79">
        <f>+(D23-C23)*B23</f>
        <v>-63.936000000000007</v>
      </c>
      <c r="H23" s="78">
        <f>ROUND(G23/F23,3)</f>
        <v>-7.2999999999999995E-2</v>
      </c>
    </row>
    <row r="24" spans="1:8" x14ac:dyDescent="0.25">
      <c r="A24" t="s">
        <v>24</v>
      </c>
      <c r="B24" s="35">
        <f t="shared" si="1"/>
        <v>669.8</v>
      </c>
      <c r="C24">
        <f t="shared" si="1"/>
        <v>1.48</v>
      </c>
      <c r="D24">
        <f t="shared" si="1"/>
        <v>1.44</v>
      </c>
      <c r="E24" s="78">
        <f>ROUND(D24/C24,3)-1</f>
        <v>-2.7000000000000024E-2</v>
      </c>
      <c r="F24" s="79">
        <f>+C24*B24</f>
        <v>991.30399999999997</v>
      </c>
      <c r="G24" s="79">
        <f>+(D24-C24)*B24</f>
        <v>-26.792000000000023</v>
      </c>
      <c r="H24" s="78">
        <f>ROUND(G24/F24,3)</f>
        <v>-2.7E-2</v>
      </c>
    </row>
    <row r="25" spans="1:8" x14ac:dyDescent="0.25">
      <c r="F25" s="79"/>
      <c r="G25" s="79"/>
      <c r="H25" s="78"/>
    </row>
    <row r="26" spans="1:8" x14ac:dyDescent="0.25">
      <c r="A26" t="s">
        <v>27</v>
      </c>
      <c r="B26" s="35">
        <f>+B20</f>
        <v>686.29499999999996</v>
      </c>
      <c r="C26">
        <f>ROUND(SUMPRODUCT(C20:C24,$B$20:$B$24)/$B$26,2)</f>
        <v>4424.3599999999997</v>
      </c>
      <c r="D26">
        <f>ROUND(SUMPRODUCT(D20:D24,$B$20:$B$24)/$B$26,2)</f>
        <v>4453.21</v>
      </c>
      <c r="E26" s="78">
        <f>ROUND(D26/C26,3)-1</f>
        <v>6.9999999999998952E-3</v>
      </c>
      <c r="F26" s="79">
        <f>SUM(F20:F24)</f>
        <v>3036413.9462000001</v>
      </c>
      <c r="G26" s="79">
        <f>SUM(G20:G24)</f>
        <v>19799.120250000273</v>
      </c>
      <c r="H26" s="78">
        <f>ROUND(G26/F26,3)</f>
        <v>7.0000000000000001E-3</v>
      </c>
    </row>
    <row r="27" spans="1:8" x14ac:dyDescent="0.25">
      <c r="B27" s="35"/>
      <c r="F27" s="79"/>
      <c r="G27" s="79"/>
      <c r="H27" s="78"/>
    </row>
    <row r="28" spans="1:8" x14ac:dyDescent="0.25">
      <c r="A28" t="s">
        <v>28</v>
      </c>
      <c r="B28" s="35"/>
      <c r="F28" s="79"/>
      <c r="G28" s="79"/>
      <c r="H28" s="78"/>
    </row>
    <row r="29" spans="1:8" x14ac:dyDescent="0.25">
      <c r="A29" t="str">
        <f t="shared" ref="A29:D30" si="2">+A10</f>
        <v>pdl</v>
      </c>
      <c r="B29" s="35">
        <f t="shared" si="2"/>
        <v>686.29499999999996</v>
      </c>
      <c r="C29">
        <f t="shared" si="2"/>
        <v>1505.04</v>
      </c>
      <c r="D29">
        <f t="shared" si="2"/>
        <v>1736.08</v>
      </c>
      <c r="E29" s="78">
        <f>ROUND(D29/C29,3)-1</f>
        <v>0.15399999999999991</v>
      </c>
      <c r="F29" s="79">
        <f>+B29*C29</f>
        <v>1032901.4267999999</v>
      </c>
      <c r="G29" s="79">
        <f>+(D29-C29)*B29</f>
        <v>158561.59679999997</v>
      </c>
      <c r="H29" s="78">
        <f>ROUND(G29/F29,3)</f>
        <v>0.154</v>
      </c>
    </row>
    <row r="30" spans="1:8" x14ac:dyDescent="0.25">
      <c r="A30" t="str">
        <f t="shared" si="2"/>
        <v>pdl excess</v>
      </c>
      <c r="B30" s="35">
        <f t="shared" si="2"/>
        <v>677.2</v>
      </c>
      <c r="C30">
        <f t="shared" si="2"/>
        <v>433.45</v>
      </c>
      <c r="D30">
        <f t="shared" si="2"/>
        <v>499.99</v>
      </c>
      <c r="E30" s="78">
        <f>ROUND(D30/C30,3)-1</f>
        <v>0.15399999999999991</v>
      </c>
      <c r="F30" s="79">
        <f>+B30*C30</f>
        <v>293532.34000000003</v>
      </c>
      <c r="G30" s="79">
        <f>+(D30-C30)*B30</f>
        <v>45060.888000000014</v>
      </c>
      <c r="H30" s="78">
        <f>ROUND(G30/F30,3)</f>
        <v>0.154</v>
      </c>
    </row>
    <row r="31" spans="1:8" x14ac:dyDescent="0.25">
      <c r="F31" s="58"/>
      <c r="G31" s="58"/>
      <c r="H31" s="78"/>
    </row>
    <row r="32" spans="1:8" x14ac:dyDescent="0.25">
      <c r="A32" t="s">
        <v>29</v>
      </c>
      <c r="B32" s="35">
        <f>+B29</f>
        <v>686.29499999999996</v>
      </c>
      <c r="C32">
        <f>ROUND(SUMPRODUCT(C29:C30,$B$29:$B$30)/$B$32,2)</f>
        <v>1932.75</v>
      </c>
      <c r="D32">
        <f>ROUND(SUMPRODUCT(D29:D30,$B$29:$B$30)/$B$32,2)</f>
        <v>2229.44</v>
      </c>
      <c r="E32" s="78">
        <f>ROUND(D32/C32,3)-1</f>
        <v>0.15399999999999991</v>
      </c>
      <c r="F32" s="79">
        <f>+F30+F29</f>
        <v>1326433.7667999999</v>
      </c>
      <c r="G32" s="79">
        <f>+G30+G29</f>
        <v>203622.48479999998</v>
      </c>
      <c r="H32" s="78">
        <f>ROUND(G32/F32,3)</f>
        <v>0.154</v>
      </c>
    </row>
    <row r="33" spans="1:11" x14ac:dyDescent="0.25">
      <c r="B33" s="35"/>
    </row>
    <row r="34" spans="1:11" x14ac:dyDescent="0.25">
      <c r="B34" s="35"/>
      <c r="F34" s="79"/>
      <c r="G34" s="79"/>
      <c r="H34" s="78"/>
    </row>
    <row r="35" spans="1:11" x14ac:dyDescent="0.25">
      <c r="A35" t="s">
        <v>54</v>
      </c>
      <c r="B35" s="35">
        <f>+B8</f>
        <v>686.29499999999996</v>
      </c>
      <c r="C35">
        <f>+C8</f>
        <v>1047.5999999999999</v>
      </c>
      <c r="D35">
        <f>+D8</f>
        <v>1155.3399999999999</v>
      </c>
      <c r="E35" s="78">
        <f>ROUND(D35/C35,3)-1</f>
        <v>0.10299999999999998</v>
      </c>
      <c r="F35" s="79">
        <f>+B35*C35</f>
        <v>718962.64199999988</v>
      </c>
      <c r="G35" s="79">
        <f>+(D35-C35)*B35</f>
        <v>73941.423299999995</v>
      </c>
      <c r="H35" s="78">
        <f>ROUND(G35/F35,3)</f>
        <v>0.10299999999999999</v>
      </c>
    </row>
    <row r="36" spans="1:11" x14ac:dyDescent="0.25">
      <c r="B36" s="35"/>
      <c r="E36" s="78"/>
      <c r="F36" s="79"/>
      <c r="G36" s="79"/>
      <c r="H36" s="78"/>
    </row>
    <row r="37" spans="1:11" ht="13.8" thickBot="1" x14ac:dyDescent="0.3">
      <c r="B37" s="35"/>
      <c r="E37" s="78"/>
      <c r="F37" s="79"/>
      <c r="G37" s="79"/>
      <c r="H37" s="78"/>
    </row>
    <row r="38" spans="1:11" ht="13.8" thickBot="1" x14ac:dyDescent="0.3">
      <c r="A38" s="65" t="s">
        <v>67</v>
      </c>
      <c r="B38" s="66"/>
      <c r="C38" s="67">
        <f>C26+C32+C35</f>
        <v>7404.7099999999991</v>
      </c>
      <c r="D38" s="67">
        <f>D26+D32+D35</f>
        <v>7837.99</v>
      </c>
      <c r="E38" s="71">
        <f>ROUND(D38/C38,3)-1</f>
        <v>5.8999999999999941E-2</v>
      </c>
      <c r="F38" s="79"/>
      <c r="G38" s="79"/>
      <c r="H38" s="78"/>
    </row>
    <row r="39" spans="1:11" x14ac:dyDescent="0.25">
      <c r="B39" s="35"/>
      <c r="H39" s="78"/>
    </row>
    <row r="40" spans="1:11" x14ac:dyDescent="0.25">
      <c r="A40" t="s">
        <v>66</v>
      </c>
      <c r="F40" s="58"/>
      <c r="G40" s="58"/>
      <c r="H40" s="78"/>
    </row>
    <row r="41" spans="1:11" x14ac:dyDescent="0.25">
      <c r="A41" t="s">
        <v>55</v>
      </c>
      <c r="B41">
        <v>1.1666666666666667</v>
      </c>
      <c r="C41" s="35">
        <v>3384.8679826158727</v>
      </c>
      <c r="D41" s="35">
        <v>3170.8666916301481</v>
      </c>
      <c r="E41" s="34">
        <f>ROUND(D41/C41,3)-1</f>
        <v>-6.2999999999999945E-2</v>
      </c>
      <c r="F41" s="58">
        <f>+B41*C41</f>
        <v>3949.0126463851852</v>
      </c>
      <c r="G41" s="58">
        <f>+(D41-C41)*B41</f>
        <v>-249.66817281667872</v>
      </c>
      <c r="H41" s="78">
        <f>ROUND(G41/F41,3)</f>
        <v>-6.3E-2</v>
      </c>
      <c r="K41" s="35"/>
    </row>
    <row r="42" spans="1:11" x14ac:dyDescent="0.25">
      <c r="A42" t="s">
        <v>56</v>
      </c>
      <c r="B42">
        <v>1.9666666666666668</v>
      </c>
      <c r="C42" s="35">
        <v>1108.8889824740679</v>
      </c>
      <c r="D42" s="35">
        <v>1082.2807260972506</v>
      </c>
      <c r="E42" s="34">
        <f>ROUND(D42/C42,3)-1</f>
        <v>-2.4000000000000021E-2</v>
      </c>
      <c r="F42">
        <f>B42*C42</f>
        <v>2180.8149988656669</v>
      </c>
      <c r="G42">
        <f>(D42-C42)*B42</f>
        <v>-52.329570874407324</v>
      </c>
      <c r="H42" s="34">
        <f>ROUND(G42/F42,3)</f>
        <v>-2.4E-2</v>
      </c>
      <c r="K42" s="35"/>
    </row>
    <row r="43" spans="1:11" ht="13.8" thickBot="1" x14ac:dyDescent="0.3">
      <c r="C43" s="35"/>
      <c r="D43" s="35"/>
      <c r="E43" s="34"/>
      <c r="H43" s="34"/>
      <c r="I43" s="14"/>
    </row>
    <row r="44" spans="1:11" ht="13.8" thickBot="1" x14ac:dyDescent="0.3">
      <c r="A44" t="s">
        <v>57</v>
      </c>
      <c r="B44" s="58">
        <f>+B42</f>
        <v>1.9666666666666668</v>
      </c>
      <c r="C44">
        <f>ROUND(SUMPRODUCT(C41:C42,$B$41:$B$42)/B44,2)</f>
        <v>3116.86</v>
      </c>
      <c r="D44">
        <f>ROUND(SUMPRODUCT(D41:D42,$B$41:$B$42)/B44,2)</f>
        <v>2963.3</v>
      </c>
      <c r="E44" s="78">
        <f>ROUND(D44/C44,3)-1</f>
        <v>-4.9000000000000044E-2</v>
      </c>
      <c r="F44" s="79">
        <f>SUM(F40:F42)</f>
        <v>6129.8276452508526</v>
      </c>
      <c r="G44" s="79">
        <f>SUM(G40:G42)</f>
        <v>-301.99774369108604</v>
      </c>
      <c r="H44" s="80">
        <f>ROUND(G44/F44,3)</f>
        <v>-4.9000000000000002E-2</v>
      </c>
    </row>
    <row r="45" spans="1:11" x14ac:dyDescent="0.25">
      <c r="A45" t="s">
        <v>58</v>
      </c>
      <c r="B45" s="58">
        <f>+B42</f>
        <v>1.9666666666666668</v>
      </c>
      <c r="C45">
        <f>ROUND(SUMPRODUCT($B$41:$B$41,C41:C41)/$B$45,2)</f>
        <v>2007.97</v>
      </c>
      <c r="D45">
        <f>ROUND(SUMPRODUCT($B$41:$B$41,D41:D41)/$B$45,2)</f>
        <v>1881.02</v>
      </c>
      <c r="E45" s="78">
        <f>ROUND(D45/C45,3)-1</f>
        <v>-6.2999999999999945E-2</v>
      </c>
      <c r="F45" s="79">
        <f>+F41+F40</f>
        <v>3949.0126463851852</v>
      </c>
      <c r="G45" s="79">
        <f>+G41+G40</f>
        <v>-249.66817281667872</v>
      </c>
      <c r="H45" s="78">
        <f>ROUND(G45/F45,3)</f>
        <v>-6.3E-2</v>
      </c>
    </row>
    <row r="46" spans="1:11" x14ac:dyDescent="0.25">
      <c r="F46" s="58"/>
      <c r="G46" s="58"/>
      <c r="H46" s="78"/>
    </row>
    <row r="47" spans="1:11" x14ac:dyDescent="0.25">
      <c r="F47" s="58"/>
      <c r="G47" s="58"/>
      <c r="H47" s="78"/>
    </row>
    <row r="48" spans="1:11" x14ac:dyDescent="0.25">
      <c r="A48" t="s">
        <v>25</v>
      </c>
      <c r="F48" s="58">
        <f>+F35+F32+F26+F44</f>
        <v>5087940.182645251</v>
      </c>
      <c r="G48" s="58">
        <f>+G35+G32+G26+G44</f>
        <v>297061.03060630918</v>
      </c>
      <c r="H48" s="59">
        <f>ROUND(G48/F48,3)</f>
        <v>5.8000000000000003E-2</v>
      </c>
    </row>
    <row r="49" spans="1:8" x14ac:dyDescent="0.25">
      <c r="E49" s="60"/>
    </row>
    <row r="50" spans="1:8" x14ac:dyDescent="0.25">
      <c r="E50" s="60"/>
    </row>
    <row r="51" spans="1:8" x14ac:dyDescent="0.25">
      <c r="E51" s="60"/>
    </row>
    <row r="52" spans="1:8" x14ac:dyDescent="0.25">
      <c r="E52" s="60"/>
    </row>
    <row r="54" spans="1:8" x14ac:dyDescent="0.25">
      <c r="A54" s="4" t="s">
        <v>91</v>
      </c>
      <c r="B54" s="4"/>
      <c r="C54" s="4"/>
      <c r="D54" s="4"/>
      <c r="E54" s="4"/>
      <c r="F54" s="4"/>
      <c r="G54" s="4"/>
      <c r="H54" s="4"/>
    </row>
    <row r="55" spans="1:8" x14ac:dyDescent="0.25">
      <c r="A55" s="4"/>
      <c r="B55" s="4"/>
      <c r="C55" s="4"/>
      <c r="D55" s="4"/>
      <c r="E55" s="4"/>
      <c r="F55" s="4"/>
      <c r="G55" s="4"/>
      <c r="H55" s="4"/>
    </row>
    <row r="56" spans="1:8" x14ac:dyDescent="0.25">
      <c r="A56" s="4"/>
      <c r="B56" s="4"/>
      <c r="C56" s="4"/>
      <c r="D56" s="4"/>
      <c r="E56" s="4"/>
      <c r="F56" s="4"/>
      <c r="G56" s="4"/>
      <c r="H56" s="4"/>
    </row>
    <row r="57" spans="1:8" x14ac:dyDescent="0.25">
      <c r="C57" s="13" t="s">
        <v>9</v>
      </c>
      <c r="D57" s="13" t="s">
        <v>10</v>
      </c>
      <c r="E57" s="12" t="s">
        <v>11</v>
      </c>
      <c r="F57" s="12"/>
      <c r="G57" s="4"/>
    </row>
    <row r="58" spans="1:8" x14ac:dyDescent="0.25">
      <c r="B58" s="14" t="s">
        <v>13</v>
      </c>
      <c r="C58" s="15" t="s">
        <v>14</v>
      </c>
      <c r="D58" s="15" t="s">
        <v>14</v>
      </c>
      <c r="E58" s="16" t="s">
        <v>15</v>
      </c>
      <c r="F58" s="16"/>
      <c r="H58" s="14"/>
    </row>
    <row r="59" spans="1:8" ht="13.8" thickBot="1" x14ac:dyDescent="0.3">
      <c r="H59" s="14"/>
    </row>
    <row r="60" spans="1:8" x14ac:dyDescent="0.25">
      <c r="A60" t="s">
        <v>17</v>
      </c>
      <c r="B60" s="51">
        <v>157.63999999999999</v>
      </c>
      <c r="C60" s="52">
        <v>745.97</v>
      </c>
      <c r="D60" s="52">
        <v>969.76</v>
      </c>
      <c r="E60" s="75">
        <f t="shared" ref="E60:E67" si="3">ROUND(D60/C60,3)-1</f>
        <v>0.30000000000000004</v>
      </c>
      <c r="G60" s="61"/>
      <c r="H60" s="14"/>
    </row>
    <row r="61" spans="1:8" x14ac:dyDescent="0.25">
      <c r="A61" t="s">
        <v>18</v>
      </c>
      <c r="B61" s="53">
        <v>157.63999999999999</v>
      </c>
      <c r="C61" s="54">
        <v>283.35000000000002</v>
      </c>
      <c r="D61" s="54">
        <v>315.51</v>
      </c>
      <c r="E61" s="76">
        <f t="shared" si="3"/>
        <v>0.11299999999999999</v>
      </c>
      <c r="G61" s="61"/>
      <c r="H61" s="14"/>
    </row>
    <row r="62" spans="1:8" x14ac:dyDescent="0.25">
      <c r="A62" t="s">
        <v>19</v>
      </c>
      <c r="B62" s="53">
        <v>95.79</v>
      </c>
      <c r="C62" s="54">
        <v>698.63</v>
      </c>
      <c r="D62" s="54">
        <v>908.22</v>
      </c>
      <c r="E62" s="76">
        <f t="shared" si="3"/>
        <v>0.30000000000000004</v>
      </c>
      <c r="G62" s="61"/>
      <c r="H62" s="14"/>
    </row>
    <row r="63" spans="1:8" x14ac:dyDescent="0.25">
      <c r="A63" t="s">
        <v>20</v>
      </c>
      <c r="B63" s="53">
        <v>157.63999999999999</v>
      </c>
      <c r="C63" s="54">
        <v>476.76</v>
      </c>
      <c r="D63" s="54">
        <v>619.79</v>
      </c>
      <c r="E63" s="76">
        <f t="shared" si="3"/>
        <v>0.30000000000000004</v>
      </c>
      <c r="G63" s="61"/>
      <c r="H63" s="14"/>
    </row>
    <row r="64" spans="1:8" x14ac:dyDescent="0.25">
      <c r="A64" t="s">
        <v>21</v>
      </c>
      <c r="B64" s="53">
        <v>148.9</v>
      </c>
      <c r="C64" s="54">
        <v>141.6</v>
      </c>
      <c r="D64" s="54">
        <v>184.08</v>
      </c>
      <c r="E64" s="76">
        <f t="shared" si="3"/>
        <v>0.30000000000000004</v>
      </c>
      <c r="G64" s="61"/>
      <c r="H64" s="14"/>
    </row>
    <row r="65" spans="1:8" x14ac:dyDescent="0.25">
      <c r="A65" t="s">
        <v>59</v>
      </c>
      <c r="B65" s="53">
        <v>157.63999999999999</v>
      </c>
      <c r="C65" s="54">
        <v>4</v>
      </c>
      <c r="D65" s="54">
        <v>6</v>
      </c>
      <c r="E65" s="76">
        <f t="shared" si="3"/>
        <v>0.5</v>
      </c>
      <c r="G65" s="61"/>
      <c r="H65" s="14"/>
    </row>
    <row r="66" spans="1:8" x14ac:dyDescent="0.25">
      <c r="A66" t="s">
        <v>23</v>
      </c>
      <c r="B66" s="53">
        <v>64.5</v>
      </c>
      <c r="C66" s="54">
        <v>2.19</v>
      </c>
      <c r="D66" s="54">
        <v>3.29</v>
      </c>
      <c r="E66" s="76">
        <f t="shared" si="3"/>
        <v>0.502</v>
      </c>
      <c r="G66" s="61"/>
      <c r="H66" s="14"/>
    </row>
    <row r="67" spans="1:8" ht="13.8" thickBot="1" x14ac:dyDescent="0.3">
      <c r="A67" t="s">
        <v>24</v>
      </c>
      <c r="B67" s="55">
        <v>154.9</v>
      </c>
      <c r="C67" s="56">
        <v>16.34</v>
      </c>
      <c r="D67" s="56">
        <v>15.79</v>
      </c>
      <c r="E67" s="77">
        <f t="shared" si="3"/>
        <v>-3.400000000000003E-2</v>
      </c>
      <c r="G67" s="61"/>
      <c r="H67" s="14"/>
    </row>
    <row r="68" spans="1:8" x14ac:dyDescent="0.25">
      <c r="H68" s="14"/>
    </row>
    <row r="69" spans="1:8" x14ac:dyDescent="0.25">
      <c r="A69" t="s">
        <v>60</v>
      </c>
      <c r="B69" s="35">
        <f>+B60</f>
        <v>157.63999999999999</v>
      </c>
      <c r="C69" s="35">
        <f>ROUND(SUMPRODUCT(C60:C67,$B$60:$B$67)/$B$69,2)</f>
        <v>2085.3000000000002</v>
      </c>
      <c r="D69" s="35">
        <f>ROUND(SUMPRODUCT(D60:D67,$B$60:$B$67)/$B$69,2)</f>
        <v>2653.68</v>
      </c>
      <c r="E69" s="78">
        <f>ROUND(D69/C69,3)-1</f>
        <v>0.27299999999999991</v>
      </c>
      <c r="F69" s="34"/>
      <c r="G69" s="34"/>
      <c r="H69" s="34"/>
    </row>
    <row r="71" spans="1:8" x14ac:dyDescent="0.25">
      <c r="E71" s="78"/>
    </row>
    <row r="72" spans="1:8" x14ac:dyDescent="0.25">
      <c r="A72" t="s">
        <v>26</v>
      </c>
    </row>
    <row r="73" spans="1:8" x14ac:dyDescent="0.25">
      <c r="A73" t="s">
        <v>17</v>
      </c>
      <c r="B73" s="62">
        <f>+B60</f>
        <v>157.63999999999999</v>
      </c>
      <c r="C73">
        <f>+C60</f>
        <v>745.97</v>
      </c>
      <c r="D73">
        <f>+D60</f>
        <v>969.76</v>
      </c>
      <c r="E73" s="34">
        <f>ROUND(D73/C73,3)-1</f>
        <v>0.30000000000000004</v>
      </c>
      <c r="F73" s="63">
        <f>+C73*B73</f>
        <v>117594.7108</v>
      </c>
      <c r="G73" s="63">
        <f>+(D73-C73)*B73</f>
        <v>35278.255599999989</v>
      </c>
      <c r="H73" s="34">
        <f>ROUND(G73/F73,3)</f>
        <v>0.3</v>
      </c>
    </row>
    <row r="74" spans="1:8" x14ac:dyDescent="0.25">
      <c r="A74" t="s">
        <v>19</v>
      </c>
      <c r="B74" s="62">
        <f>+B62</f>
        <v>95.79</v>
      </c>
      <c r="C74">
        <f>+C62</f>
        <v>698.63</v>
      </c>
      <c r="D74">
        <f>+D62</f>
        <v>908.22</v>
      </c>
      <c r="E74" s="34">
        <f>ROUND(D74/C74,3)-1</f>
        <v>0.30000000000000004</v>
      </c>
      <c r="F74" s="63">
        <f>+C74*B74</f>
        <v>66921.767699999997</v>
      </c>
      <c r="G74" s="63">
        <f>+(D74-C74)*B74</f>
        <v>20076.626100000005</v>
      </c>
      <c r="H74" s="34">
        <f>ROUND(G74/F74,3)</f>
        <v>0.3</v>
      </c>
    </row>
    <row r="75" spans="1:8" x14ac:dyDescent="0.25">
      <c r="A75" t="s">
        <v>22</v>
      </c>
      <c r="B75" s="62">
        <f t="shared" ref="B75:D77" si="4">+B65</f>
        <v>157.63999999999999</v>
      </c>
      <c r="C75">
        <f t="shared" si="4"/>
        <v>4</v>
      </c>
      <c r="D75">
        <f t="shared" si="4"/>
        <v>6</v>
      </c>
      <c r="E75" s="34">
        <f>ROUND(D75/C75,3)-1</f>
        <v>0.5</v>
      </c>
      <c r="F75" s="63">
        <f>+C75*B75</f>
        <v>630.55999999999995</v>
      </c>
      <c r="G75" s="63">
        <f>+(D75-C75)*B75</f>
        <v>315.27999999999997</v>
      </c>
      <c r="H75" s="34">
        <f>ROUND(G75/F75,3)</f>
        <v>0.5</v>
      </c>
    </row>
    <row r="76" spans="1:8" x14ac:dyDescent="0.25">
      <c r="A76" t="s">
        <v>23</v>
      </c>
      <c r="B76" s="62">
        <f t="shared" si="4"/>
        <v>64.5</v>
      </c>
      <c r="C76">
        <f t="shared" si="4"/>
        <v>2.19</v>
      </c>
      <c r="D76">
        <f t="shared" si="4"/>
        <v>3.29</v>
      </c>
      <c r="E76" s="34">
        <f>ROUND(D76/C76,3)-1</f>
        <v>0.502</v>
      </c>
      <c r="F76" s="63">
        <f>+C76*B76</f>
        <v>141.255</v>
      </c>
      <c r="G76" s="63">
        <f>+(D76-C76)*B76</f>
        <v>70.95</v>
      </c>
      <c r="H76" s="34">
        <f>ROUND(G76/F76,3)</f>
        <v>0.502</v>
      </c>
    </row>
    <row r="77" spans="1:8" x14ac:dyDescent="0.25">
      <c r="A77" t="s">
        <v>24</v>
      </c>
      <c r="B77" s="62">
        <f t="shared" si="4"/>
        <v>154.9</v>
      </c>
      <c r="C77">
        <f t="shared" si="4"/>
        <v>16.34</v>
      </c>
      <c r="D77">
        <f t="shared" si="4"/>
        <v>15.79</v>
      </c>
      <c r="E77" s="34">
        <f>ROUND(D77/C77,3)-1</f>
        <v>-3.400000000000003E-2</v>
      </c>
      <c r="F77" s="63">
        <f>+C77*B77</f>
        <v>2531.0660000000003</v>
      </c>
      <c r="G77" s="63">
        <f>+(D77-C77)*B77</f>
        <v>-85.195000000000107</v>
      </c>
      <c r="H77" s="34">
        <f>ROUND(G77/F77,3)</f>
        <v>-3.4000000000000002E-2</v>
      </c>
    </row>
    <row r="78" spans="1:8" x14ac:dyDescent="0.25">
      <c r="F78" s="63"/>
      <c r="G78" s="63"/>
      <c r="H78" s="34"/>
    </row>
    <row r="79" spans="1:8" x14ac:dyDescent="0.25">
      <c r="A79" t="s">
        <v>27</v>
      </c>
      <c r="B79" s="62">
        <f>+B73</f>
        <v>157.63999999999999</v>
      </c>
      <c r="C79">
        <f>ROUND(SUMPRODUCT(C73:C77,$B$73:$B$77)/$B$79,2)</f>
        <v>1191.44</v>
      </c>
      <c r="D79">
        <f>ROUND(SUMPRODUCT(D73:D77,$B$73:$B$77)/$B$79,2)</f>
        <v>1544.5</v>
      </c>
      <c r="E79" s="34">
        <f>ROUND(D79/C79,3)-1</f>
        <v>0.29600000000000004</v>
      </c>
      <c r="F79" s="63">
        <f>SUM(F73:F77)</f>
        <v>187819.35949999999</v>
      </c>
      <c r="G79" s="63">
        <f>SUM(G73:G77)</f>
        <v>55655.916699999994</v>
      </c>
      <c r="H79" s="34">
        <f>ROUND(G79/F79,3)</f>
        <v>0.29599999999999999</v>
      </c>
    </row>
    <row r="80" spans="1:8" x14ac:dyDescent="0.25">
      <c r="F80" s="63"/>
      <c r="G80" s="63"/>
      <c r="H80" s="34"/>
    </row>
    <row r="81" spans="1:9" x14ac:dyDescent="0.25">
      <c r="A81" t="s">
        <v>28</v>
      </c>
      <c r="F81" s="63"/>
      <c r="G81" s="63"/>
      <c r="H81" s="34"/>
    </row>
    <row r="82" spans="1:9" x14ac:dyDescent="0.25">
      <c r="A82" t="str">
        <f t="shared" ref="A82:D83" si="5">+A63</f>
        <v>pdl</v>
      </c>
      <c r="B82" s="62">
        <f t="shared" si="5"/>
        <v>157.63999999999999</v>
      </c>
      <c r="C82">
        <f t="shared" si="5"/>
        <v>476.76</v>
      </c>
      <c r="D82">
        <f t="shared" si="5"/>
        <v>619.79</v>
      </c>
      <c r="E82" s="34">
        <f>ROUND(D82/C82,3)-1</f>
        <v>0.30000000000000004</v>
      </c>
      <c r="F82" s="63">
        <f>+B82*C82</f>
        <v>75156.446399999986</v>
      </c>
      <c r="G82" s="63">
        <f>+(D82-C82)*B82</f>
        <v>22547.249199999995</v>
      </c>
      <c r="H82" s="34">
        <f>ROUND(G82/F82,3)</f>
        <v>0.3</v>
      </c>
    </row>
    <row r="83" spans="1:9" x14ac:dyDescent="0.25">
      <c r="A83" t="str">
        <f t="shared" si="5"/>
        <v>pdl excess</v>
      </c>
      <c r="B83" s="62">
        <f t="shared" si="5"/>
        <v>148.9</v>
      </c>
      <c r="C83">
        <f t="shared" si="5"/>
        <v>141.6</v>
      </c>
      <c r="D83">
        <f t="shared" si="5"/>
        <v>184.08</v>
      </c>
      <c r="E83" s="34">
        <f>ROUND(D83/C83,3)-1</f>
        <v>0.30000000000000004</v>
      </c>
      <c r="F83" s="63">
        <f>+B83*C83</f>
        <v>21084.240000000002</v>
      </c>
      <c r="G83" s="63">
        <f>+(D83-C83)*B83</f>
        <v>6325.2720000000027</v>
      </c>
      <c r="H83" s="34">
        <f>ROUND(G83/F83,3)</f>
        <v>0.3</v>
      </c>
    </row>
    <row r="84" spans="1:9" x14ac:dyDescent="0.25">
      <c r="F84" s="58"/>
      <c r="G84" s="58"/>
      <c r="H84" s="34"/>
    </row>
    <row r="85" spans="1:9" x14ac:dyDescent="0.25">
      <c r="A85" t="s">
        <v>29</v>
      </c>
      <c r="B85" s="62">
        <f>+B82</f>
        <v>157.63999999999999</v>
      </c>
      <c r="C85">
        <f>ROUND(SUMPRODUCT(C82:C83,$B$82:$B$83)/$B$85,2)</f>
        <v>610.51</v>
      </c>
      <c r="D85">
        <f>ROUND(SUMPRODUCT(D82:D83,$B$82:$B$83)/$B$85,2)</f>
        <v>793.66</v>
      </c>
      <c r="E85" s="34">
        <f>ROUND(D85/C85,3)-1</f>
        <v>0.30000000000000004</v>
      </c>
      <c r="F85" s="63">
        <f>+F83+F82</f>
        <v>96240.686399999991</v>
      </c>
      <c r="G85" s="63">
        <f>+G83+G82</f>
        <v>28872.521199999996</v>
      </c>
      <c r="H85" s="34">
        <f>ROUND(G85/F85,3)</f>
        <v>0.3</v>
      </c>
      <c r="I85" s="14"/>
    </row>
    <row r="86" spans="1:9" x14ac:dyDescent="0.25">
      <c r="B86" s="62"/>
    </row>
    <row r="87" spans="1:9" x14ac:dyDescent="0.25">
      <c r="F87" s="63"/>
      <c r="G87" s="63"/>
      <c r="H87" s="34"/>
    </row>
    <row r="88" spans="1:9" x14ac:dyDescent="0.25">
      <c r="A88" t="s">
        <v>54</v>
      </c>
      <c r="B88" s="62">
        <f>+B61</f>
        <v>157.63999999999999</v>
      </c>
      <c r="C88">
        <f>+C61</f>
        <v>283.35000000000002</v>
      </c>
      <c r="D88">
        <f>+D61</f>
        <v>315.51</v>
      </c>
      <c r="E88" s="34">
        <f>ROUND(D88/C88,3)-1</f>
        <v>0.11299999999999999</v>
      </c>
      <c r="F88" s="63">
        <f>+B88*C88</f>
        <v>44667.294000000002</v>
      </c>
      <c r="G88" s="63">
        <f>+(D88-C88)*B88</f>
        <v>5069.7023999999947</v>
      </c>
      <c r="H88" s="34">
        <f>ROUND(G88/F88,3)</f>
        <v>0.113</v>
      </c>
    </row>
    <row r="89" spans="1:9" ht="13.8" thickBot="1" x14ac:dyDescent="0.3">
      <c r="B89" s="62"/>
      <c r="E89" s="34"/>
      <c r="F89" s="63"/>
      <c r="G89" s="63"/>
      <c r="H89" s="34"/>
    </row>
    <row r="90" spans="1:9" ht="13.8" thickBot="1" x14ac:dyDescent="0.3">
      <c r="A90" s="65" t="s">
        <v>67</v>
      </c>
      <c r="B90" s="70"/>
      <c r="C90" s="67">
        <f>C79+C85+C88</f>
        <v>2085.3000000000002</v>
      </c>
      <c r="D90" s="67">
        <f>D79+D85+D88</f>
        <v>2653.67</v>
      </c>
      <c r="E90" s="71">
        <f>ROUND(D90/C90,3)-1</f>
        <v>0.27299999999999991</v>
      </c>
      <c r="F90" s="63"/>
      <c r="G90" s="63"/>
      <c r="H90" s="34"/>
    </row>
    <row r="91" spans="1:9" x14ac:dyDescent="0.25">
      <c r="B91" s="62"/>
      <c r="E91" s="34"/>
      <c r="F91" s="63"/>
      <c r="G91" s="63"/>
      <c r="H91" s="34"/>
    </row>
    <row r="92" spans="1:9" x14ac:dyDescent="0.25">
      <c r="B92" s="62"/>
      <c r="H92" s="34"/>
    </row>
    <row r="93" spans="1:9" x14ac:dyDescent="0.25">
      <c r="A93" t="s">
        <v>28</v>
      </c>
      <c r="H93" s="34"/>
    </row>
    <row r="94" spans="1:9" x14ac:dyDescent="0.25">
      <c r="A94" t="s">
        <v>56</v>
      </c>
      <c r="B94" s="35">
        <v>63.25</v>
      </c>
      <c r="C94" s="35">
        <v>406.94071146245057</v>
      </c>
      <c r="D94" s="35">
        <v>397.17599835600532</v>
      </c>
      <c r="E94" s="34">
        <f>ROUND(D94/C94,3)-1</f>
        <v>-2.4000000000000021E-2</v>
      </c>
      <c r="F94">
        <f>B94*C94</f>
        <v>25739</v>
      </c>
      <c r="G94">
        <f>(D94-C94)*B94</f>
        <v>-617.61810398266152</v>
      </c>
      <c r="H94" s="34">
        <f>ROUND(G94/F94,3)</f>
        <v>-2.4E-2</v>
      </c>
    </row>
    <row r="95" spans="1:9" x14ac:dyDescent="0.25">
      <c r="A95" t="s">
        <v>61</v>
      </c>
      <c r="B95" s="35">
        <v>58.733333333333327</v>
      </c>
      <c r="C95" s="35">
        <v>1877.8433598183883</v>
      </c>
      <c r="D95" s="35">
        <v>1759.1205897328198</v>
      </c>
      <c r="E95" s="34">
        <f>ROUND(D95/C95,3)-1</f>
        <v>-6.2999999999999945E-2</v>
      </c>
      <c r="F95">
        <f>B95*C95</f>
        <v>110292</v>
      </c>
      <c r="G95">
        <f>(D95-C95)*B95</f>
        <v>-6972.9840296923903</v>
      </c>
      <c r="H95" s="34">
        <f>ROUND(G95/F95,3)</f>
        <v>-6.3E-2</v>
      </c>
    </row>
    <row r="96" spans="1:9" ht="13.8" thickBot="1" x14ac:dyDescent="0.3">
      <c r="B96" s="35"/>
      <c r="C96" s="35"/>
      <c r="D96" s="35"/>
      <c r="E96" s="34"/>
      <c r="H96" s="34"/>
    </row>
    <row r="97" spans="1:8" ht="13.8" thickBot="1" x14ac:dyDescent="0.3">
      <c r="A97" t="s">
        <v>62</v>
      </c>
      <c r="B97" s="35">
        <f>B94</f>
        <v>63.25</v>
      </c>
      <c r="C97">
        <f>ROUND(SUMPRODUCT(C94:C95,$B$94:$B$95)/$B$97,2)</f>
        <v>2150.69</v>
      </c>
      <c r="D97">
        <f>ROUND(SUMPRODUCT(D94:D95,$B$94:$B$95)/$B$97,2)</f>
        <v>2030.68</v>
      </c>
      <c r="E97" s="34">
        <f>ROUND(D97/C97,3)-1</f>
        <v>-5.600000000000005E-2</v>
      </c>
      <c r="F97" s="58">
        <f>+F95+F94</f>
        <v>136031</v>
      </c>
      <c r="G97" s="58">
        <f>+G95+G94</f>
        <v>-7590.6021336750518</v>
      </c>
      <c r="H97" s="72">
        <f>ROUND(G97/F97,3)</f>
        <v>-5.6000000000000001E-2</v>
      </c>
    </row>
    <row r="98" spans="1:8" x14ac:dyDescent="0.25">
      <c r="A98" t="s">
        <v>63</v>
      </c>
      <c r="B98" s="35">
        <f>B94</f>
        <v>63.25</v>
      </c>
      <c r="C98" s="35">
        <f>C95</f>
        <v>1877.8433598183883</v>
      </c>
      <c r="D98" s="35">
        <f>D95</f>
        <v>1759.1205897328198</v>
      </c>
      <c r="E98" s="34">
        <f>ROUND(D98/C98,3)-1</f>
        <v>-6.2999999999999945E-2</v>
      </c>
      <c r="F98">
        <f>F95</f>
        <v>110292</v>
      </c>
      <c r="G98">
        <f>G95</f>
        <v>-6972.9840296923903</v>
      </c>
      <c r="H98" s="34">
        <f>ROUND(G98/F98,3)</f>
        <v>-6.3E-2</v>
      </c>
    </row>
    <row r="99" spans="1:8" x14ac:dyDescent="0.25">
      <c r="B99" s="35"/>
      <c r="C99" s="35"/>
      <c r="D99" s="35"/>
      <c r="E99" s="34"/>
      <c r="H99" s="34"/>
    </row>
    <row r="100" spans="1:8" x14ac:dyDescent="0.25">
      <c r="H100" s="34"/>
    </row>
    <row r="101" spans="1:8" x14ac:dyDescent="0.25">
      <c r="H101" s="34"/>
    </row>
    <row r="102" spans="1:8" x14ac:dyDescent="0.25">
      <c r="A102" t="s">
        <v>25</v>
      </c>
      <c r="F102" s="58">
        <f>F97+F88+F85+F79</f>
        <v>464758.33990000002</v>
      </c>
      <c r="G102" s="58">
        <f>G97+G88+G85+G79</f>
        <v>82007.538166324928</v>
      </c>
      <c r="H102" s="59">
        <f>ROUND(G102/F102,3)</f>
        <v>0.17599999999999999</v>
      </c>
    </row>
    <row r="103" spans="1:8" x14ac:dyDescent="0.25">
      <c r="H103" s="34"/>
    </row>
    <row r="104" spans="1:8" x14ac:dyDescent="0.25">
      <c r="H104" s="34"/>
    </row>
    <row r="105" spans="1:8" x14ac:dyDescent="0.25">
      <c r="H105" s="34"/>
    </row>
    <row r="106" spans="1:8" x14ac:dyDescent="0.25">
      <c r="F106" s="58"/>
      <c r="G106" s="58"/>
      <c r="H106" s="34"/>
    </row>
    <row r="107" spans="1:8" x14ac:dyDescent="0.25">
      <c r="A107" s="4" t="s">
        <v>92</v>
      </c>
      <c r="B107" s="4"/>
      <c r="C107" s="4"/>
      <c r="D107" s="4"/>
      <c r="E107" s="4"/>
      <c r="F107" s="4"/>
      <c r="G107" s="4"/>
      <c r="H107" s="4"/>
    </row>
    <row r="108" spans="1:8" x14ac:dyDescent="0.25">
      <c r="A108" s="4"/>
      <c r="B108" s="4"/>
      <c r="C108" s="4"/>
      <c r="D108" s="4"/>
      <c r="E108" s="4"/>
      <c r="F108" s="4"/>
      <c r="G108" s="4"/>
      <c r="H108" s="4"/>
    </row>
    <row r="109" spans="1:8" x14ac:dyDescent="0.25">
      <c r="A109" s="4"/>
      <c r="B109" s="4"/>
      <c r="C109" s="4"/>
      <c r="D109" s="4"/>
      <c r="E109" s="4"/>
      <c r="F109" s="4"/>
      <c r="G109" s="4"/>
      <c r="H109" s="4"/>
    </row>
    <row r="110" spans="1:8" x14ac:dyDescent="0.25">
      <c r="C110" s="13" t="s">
        <v>9</v>
      </c>
      <c r="D110" s="13" t="s">
        <v>10</v>
      </c>
      <c r="E110" s="12" t="s">
        <v>11</v>
      </c>
      <c r="F110" s="12"/>
      <c r="G110" s="4"/>
    </row>
    <row r="111" spans="1:8" x14ac:dyDescent="0.25">
      <c r="B111" s="14" t="s">
        <v>13</v>
      </c>
      <c r="C111" s="15" t="s">
        <v>14</v>
      </c>
      <c r="D111" s="15" t="s">
        <v>14</v>
      </c>
      <c r="E111" s="16" t="s">
        <v>15</v>
      </c>
      <c r="F111" s="16"/>
      <c r="H111" s="14"/>
    </row>
    <row r="112" spans="1:8" ht="13.8" thickBot="1" x14ac:dyDescent="0.3">
      <c r="H112" s="14"/>
    </row>
    <row r="113" spans="1:8" x14ac:dyDescent="0.25">
      <c r="A113" t="s">
        <v>17</v>
      </c>
      <c r="B113" s="51">
        <v>529.65</v>
      </c>
      <c r="C113" s="52">
        <v>1622.07</v>
      </c>
      <c r="D113" s="52">
        <v>1622</v>
      </c>
      <c r="E113" s="31">
        <f t="shared" ref="E113:E120" si="6">ROUND(D113/C113,3)-1</f>
        <v>0</v>
      </c>
      <c r="G113" s="61"/>
      <c r="H113" s="14"/>
    </row>
    <row r="114" spans="1:8" x14ac:dyDescent="0.25">
      <c r="A114" t="s">
        <v>18</v>
      </c>
      <c r="B114" s="53">
        <v>529.65</v>
      </c>
      <c r="C114" s="54">
        <v>531.45000000000005</v>
      </c>
      <c r="D114" s="54">
        <v>535.89</v>
      </c>
      <c r="E114" s="32">
        <f t="shared" si="6"/>
        <v>8.0000000000000071E-3</v>
      </c>
      <c r="G114" s="61"/>
      <c r="H114" s="14"/>
    </row>
    <row r="115" spans="1:8" x14ac:dyDescent="0.25">
      <c r="A115" t="s">
        <v>19</v>
      </c>
      <c r="B115" s="53">
        <v>321.8</v>
      </c>
      <c r="C115" s="54">
        <v>1519.13</v>
      </c>
      <c r="D115" s="54">
        <v>1519.07</v>
      </c>
      <c r="E115" s="32">
        <f t="shared" si="6"/>
        <v>0</v>
      </c>
      <c r="G115" s="61"/>
      <c r="H115" s="14"/>
    </row>
    <row r="116" spans="1:8" x14ac:dyDescent="0.25">
      <c r="A116" t="s">
        <v>20</v>
      </c>
      <c r="B116" s="53">
        <v>529.65</v>
      </c>
      <c r="C116" s="54">
        <v>808.36</v>
      </c>
      <c r="D116" s="54">
        <v>945.69</v>
      </c>
      <c r="E116" s="32">
        <f t="shared" si="6"/>
        <v>0.16999999999999993</v>
      </c>
      <c r="G116" s="61"/>
      <c r="H116" s="14"/>
    </row>
    <row r="117" spans="1:8" x14ac:dyDescent="0.25">
      <c r="A117" t="s">
        <v>21</v>
      </c>
      <c r="B117" s="53">
        <v>500.5</v>
      </c>
      <c r="C117" s="54">
        <v>240.08</v>
      </c>
      <c r="D117" s="54">
        <v>280.87</v>
      </c>
      <c r="E117" s="32">
        <f t="shared" si="6"/>
        <v>0.16999999999999993</v>
      </c>
      <c r="G117" s="61"/>
      <c r="H117" s="14"/>
    </row>
    <row r="118" spans="1:8" x14ac:dyDescent="0.25">
      <c r="A118" t="s">
        <v>59</v>
      </c>
      <c r="B118" s="53">
        <v>529.65</v>
      </c>
      <c r="C118" s="54">
        <v>4</v>
      </c>
      <c r="D118" s="54">
        <v>6</v>
      </c>
      <c r="E118" s="32">
        <f t="shared" si="6"/>
        <v>0.5</v>
      </c>
      <c r="G118" s="61"/>
      <c r="H118" s="14"/>
    </row>
    <row r="119" spans="1:8" x14ac:dyDescent="0.25">
      <c r="A119" t="s">
        <v>23</v>
      </c>
      <c r="B119" s="53">
        <v>216.9</v>
      </c>
      <c r="C119" s="54">
        <v>2.19</v>
      </c>
      <c r="D119" s="54">
        <v>3.29</v>
      </c>
      <c r="E119" s="32">
        <f t="shared" si="6"/>
        <v>0.502</v>
      </c>
      <c r="G119" s="61"/>
      <c r="H119" s="14"/>
    </row>
    <row r="120" spans="1:8" ht="13.8" thickBot="1" x14ac:dyDescent="0.3">
      <c r="A120" t="s">
        <v>24</v>
      </c>
      <c r="B120" s="55">
        <v>520.70000000000005</v>
      </c>
      <c r="C120" s="56">
        <v>15.81</v>
      </c>
      <c r="D120" s="56">
        <v>15.47</v>
      </c>
      <c r="E120" s="33">
        <f t="shared" si="6"/>
        <v>-2.200000000000002E-2</v>
      </c>
      <c r="G120" s="61"/>
      <c r="H120" s="14"/>
    </row>
    <row r="121" spans="1:8" x14ac:dyDescent="0.25">
      <c r="H121" s="14"/>
    </row>
    <row r="122" spans="1:8" x14ac:dyDescent="0.25">
      <c r="A122" t="s">
        <v>60</v>
      </c>
      <c r="B122" s="35">
        <f>+B113</f>
        <v>529.65</v>
      </c>
      <c r="C122" s="35">
        <f>ROUND(SUMPRODUCT(C113:C120,$B$113:$B$120)/$B$122,2)</f>
        <v>4132.17</v>
      </c>
      <c r="D122" s="35">
        <f>ROUND(SUMPRODUCT(D113:D120,$B$113:$B$120)/$B$122,2)</f>
        <v>4314.49</v>
      </c>
      <c r="E122" s="34">
        <f>ROUND(D122/C122,3)-1</f>
        <v>4.4000000000000039E-2</v>
      </c>
      <c r="F122" s="34"/>
      <c r="G122" s="34"/>
      <c r="H122" s="34"/>
    </row>
    <row r="124" spans="1:8" x14ac:dyDescent="0.25">
      <c r="E124" s="34"/>
    </row>
    <row r="125" spans="1:8" x14ac:dyDescent="0.25">
      <c r="A125" t="s">
        <v>26</v>
      </c>
    </row>
    <row r="126" spans="1:8" x14ac:dyDescent="0.25">
      <c r="A126" t="s">
        <v>17</v>
      </c>
      <c r="B126" s="35">
        <f>+B113</f>
        <v>529.65</v>
      </c>
      <c r="C126">
        <f>+C113</f>
        <v>1622.07</v>
      </c>
      <c r="D126">
        <f>+D113</f>
        <v>1622</v>
      </c>
      <c r="E126" s="34">
        <f>ROUND(D126/C126,3)-1</f>
        <v>0</v>
      </c>
      <c r="F126" s="63">
        <f>+C126*B126</f>
        <v>859129.37549999997</v>
      </c>
      <c r="G126" s="63">
        <f>+(D126-C126)*B126</f>
        <v>-37.075499999966276</v>
      </c>
      <c r="H126" s="34">
        <f>ROUND(G126/F126,3)</f>
        <v>0</v>
      </c>
    </row>
    <row r="127" spans="1:8" x14ac:dyDescent="0.25">
      <c r="A127" t="s">
        <v>19</v>
      </c>
      <c r="B127" s="35">
        <f>+B115</f>
        <v>321.8</v>
      </c>
      <c r="C127">
        <f>+C115</f>
        <v>1519.13</v>
      </c>
      <c r="D127">
        <f>+D115</f>
        <v>1519.07</v>
      </c>
      <c r="E127" s="34">
        <f>ROUND(D127/C127,3)-1</f>
        <v>0</v>
      </c>
      <c r="F127" s="63">
        <f>+C127*B127</f>
        <v>488856.03400000004</v>
      </c>
      <c r="G127" s="63">
        <f>+(D127-C127)*B127</f>
        <v>-19.30800000005561</v>
      </c>
      <c r="H127" s="34">
        <f>ROUND(G127/F127,3)</f>
        <v>0</v>
      </c>
    </row>
    <row r="128" spans="1:8" x14ac:dyDescent="0.25">
      <c r="A128" t="s">
        <v>22</v>
      </c>
      <c r="B128" s="35">
        <f t="shared" ref="B128:D130" si="7">+B118</f>
        <v>529.65</v>
      </c>
      <c r="C128">
        <f t="shared" si="7"/>
        <v>4</v>
      </c>
      <c r="D128">
        <f t="shared" si="7"/>
        <v>6</v>
      </c>
      <c r="E128" s="34">
        <f>ROUND(D128/C128,3)-1</f>
        <v>0.5</v>
      </c>
      <c r="F128" s="63">
        <f>+C128*B128</f>
        <v>2118.6</v>
      </c>
      <c r="G128" s="63">
        <f>+(D128-C128)*B128</f>
        <v>1059.3</v>
      </c>
      <c r="H128" s="34">
        <f>ROUND(G128/F128,3)</f>
        <v>0.5</v>
      </c>
    </row>
    <row r="129" spans="1:8" x14ac:dyDescent="0.25">
      <c r="A129" t="s">
        <v>23</v>
      </c>
      <c r="B129" s="35">
        <f t="shared" si="7"/>
        <v>216.9</v>
      </c>
      <c r="C129">
        <f t="shared" si="7"/>
        <v>2.19</v>
      </c>
      <c r="D129">
        <f t="shared" si="7"/>
        <v>3.29</v>
      </c>
      <c r="E129" s="34">
        <f>ROUND(D129/C129,3)-1</f>
        <v>0.502</v>
      </c>
      <c r="F129" s="63">
        <f>+C129*B129</f>
        <v>475.01100000000002</v>
      </c>
      <c r="G129" s="63">
        <f>+(D129-C129)*B129</f>
        <v>238.59000000000003</v>
      </c>
      <c r="H129" s="34">
        <f>ROUND(G129/F129,3)</f>
        <v>0.502</v>
      </c>
    </row>
    <row r="130" spans="1:8" x14ac:dyDescent="0.25">
      <c r="A130" t="s">
        <v>24</v>
      </c>
      <c r="B130" s="35">
        <f t="shared" si="7"/>
        <v>520.70000000000005</v>
      </c>
      <c r="C130">
        <f t="shared" si="7"/>
        <v>15.81</v>
      </c>
      <c r="D130">
        <f t="shared" si="7"/>
        <v>15.47</v>
      </c>
      <c r="E130" s="34">
        <f>ROUND(D130/C130,3)-1</f>
        <v>-2.200000000000002E-2</v>
      </c>
      <c r="F130" s="63">
        <f>+C130*B130</f>
        <v>8232.2670000000016</v>
      </c>
      <c r="G130" s="63">
        <f>+(D130-C130)*B130</f>
        <v>-177.03799999999995</v>
      </c>
      <c r="H130" s="34">
        <f>ROUND(G130/F130,3)</f>
        <v>-2.1999999999999999E-2</v>
      </c>
    </row>
    <row r="131" spans="1:8" x14ac:dyDescent="0.25">
      <c r="F131" s="63"/>
      <c r="G131" s="63"/>
      <c r="H131" s="34"/>
    </row>
    <row r="132" spans="1:8" x14ac:dyDescent="0.25">
      <c r="A132" t="s">
        <v>27</v>
      </c>
      <c r="B132" s="35">
        <f>+B126</f>
        <v>529.65</v>
      </c>
      <c r="C132">
        <f>ROUND(SUMPRODUCT(C126:C130,$B$126:$B$130)/$B$132,2)</f>
        <v>2565.4899999999998</v>
      </c>
      <c r="D132">
        <f>ROUND(SUMPRODUCT(D126:D130,$B$126:$B$130)/$B$132,2)</f>
        <v>2567.5</v>
      </c>
      <c r="E132" s="34">
        <f>ROUND(D132/C132,3)-1</f>
        <v>9.9999999999988987E-4</v>
      </c>
      <c r="F132" s="63">
        <f>SUM(F126:F130)</f>
        <v>1358811.2875000001</v>
      </c>
      <c r="G132" s="63">
        <f>SUM(G126:G130)</f>
        <v>1064.4684999999781</v>
      </c>
      <c r="H132" s="34">
        <f>ROUND(G132/F132,3)</f>
        <v>1E-3</v>
      </c>
    </row>
    <row r="133" spans="1:8" x14ac:dyDescent="0.25">
      <c r="F133" s="63"/>
      <c r="G133" s="63"/>
      <c r="H133" s="34"/>
    </row>
    <row r="134" spans="1:8" x14ac:dyDescent="0.25">
      <c r="A134" t="s">
        <v>28</v>
      </c>
      <c r="F134" s="63"/>
      <c r="G134" s="63"/>
      <c r="H134" s="34"/>
    </row>
    <row r="135" spans="1:8" x14ac:dyDescent="0.25">
      <c r="A135" t="str">
        <f t="shared" ref="A135:D136" si="8">+A116</f>
        <v>pdl</v>
      </c>
      <c r="B135" s="35">
        <f t="shared" si="8"/>
        <v>529.65</v>
      </c>
      <c r="C135">
        <f t="shared" si="8"/>
        <v>808.36</v>
      </c>
      <c r="D135">
        <f t="shared" si="8"/>
        <v>945.69</v>
      </c>
      <c r="E135" s="34">
        <f>ROUND(D135/C135,3)-1</f>
        <v>0.16999999999999993</v>
      </c>
      <c r="F135" s="63">
        <f>+B135*C135</f>
        <v>428147.87400000001</v>
      </c>
      <c r="G135" s="63">
        <f>+(D135-C135)*B135</f>
        <v>72736.834500000012</v>
      </c>
      <c r="H135" s="34">
        <f>ROUND(G135/F135,3)</f>
        <v>0.17</v>
      </c>
    </row>
    <row r="136" spans="1:8" x14ac:dyDescent="0.25">
      <c r="A136" t="str">
        <f t="shared" si="8"/>
        <v>pdl excess</v>
      </c>
      <c r="B136" s="35">
        <f t="shared" si="8"/>
        <v>500.5</v>
      </c>
      <c r="C136">
        <f t="shared" si="8"/>
        <v>240.08</v>
      </c>
      <c r="D136">
        <f t="shared" si="8"/>
        <v>280.87</v>
      </c>
      <c r="E136" s="34">
        <f>ROUND(D136/C136,3)-1</f>
        <v>0.16999999999999993</v>
      </c>
      <c r="F136" s="63">
        <f>+B136*C136</f>
        <v>120160.04000000001</v>
      </c>
      <c r="G136" s="63">
        <f>+(D136-C136)*B136</f>
        <v>20415.394999999997</v>
      </c>
      <c r="H136" s="34">
        <f>ROUND(G136/F136,3)</f>
        <v>0.17</v>
      </c>
    </row>
    <row r="137" spans="1:8" x14ac:dyDescent="0.25">
      <c r="F137" s="58"/>
      <c r="G137" s="58"/>
      <c r="H137" s="34"/>
    </row>
    <row r="138" spans="1:8" x14ac:dyDescent="0.25">
      <c r="A138" t="s">
        <v>29</v>
      </c>
      <c r="B138" s="35">
        <f>+B135</f>
        <v>529.65</v>
      </c>
      <c r="C138">
        <f>ROUND(SUMPRODUCT(C135:C136,$B$135:$B$136)/$B$138,2)</f>
        <v>1035.23</v>
      </c>
      <c r="D138">
        <f>ROUND(SUMPRODUCT(D135:D136,$B$135:$B$136)/$B$138,2)</f>
        <v>1211.0999999999999</v>
      </c>
      <c r="E138" s="34">
        <f>ROUND(D138/C138,3)-1</f>
        <v>0.16999999999999993</v>
      </c>
      <c r="F138" s="63">
        <f>+F136+F135</f>
        <v>548307.91399999999</v>
      </c>
      <c r="G138" s="63">
        <f>+G136+G135</f>
        <v>93152.229500000016</v>
      </c>
      <c r="H138" s="34">
        <f>ROUND(G138/F138,3)</f>
        <v>0.17</v>
      </c>
    </row>
    <row r="140" spans="1:8" x14ac:dyDescent="0.25">
      <c r="F140" s="63"/>
      <c r="G140" s="63"/>
      <c r="H140" s="34"/>
    </row>
    <row r="141" spans="1:8" x14ac:dyDescent="0.25">
      <c r="A141" t="s">
        <v>54</v>
      </c>
      <c r="B141" s="35">
        <f>+B114</f>
        <v>529.65</v>
      </c>
      <c r="C141">
        <f>+C114</f>
        <v>531.45000000000005</v>
      </c>
      <c r="D141">
        <f>+D114</f>
        <v>535.89</v>
      </c>
      <c r="E141" s="34">
        <f>ROUND(D141/C141,3)-1</f>
        <v>8.0000000000000071E-3</v>
      </c>
      <c r="F141" s="63">
        <f>+B141*C141</f>
        <v>281482.49249999999</v>
      </c>
      <c r="G141" s="63">
        <f>+(D141-C141)*B141</f>
        <v>2351.6459999999688</v>
      </c>
      <c r="H141" s="34">
        <f>ROUND(G141/F141,3)</f>
        <v>8.0000000000000002E-3</v>
      </c>
    </row>
    <row r="142" spans="1:8" x14ac:dyDescent="0.25">
      <c r="H142" s="34"/>
    </row>
    <row r="143" spans="1:8" ht="13.8" thickBot="1" x14ac:dyDescent="0.3">
      <c r="H143" s="34"/>
    </row>
    <row r="144" spans="1:8" ht="13.8" thickBot="1" x14ac:dyDescent="0.3">
      <c r="A144" s="65" t="s">
        <v>67</v>
      </c>
      <c r="B144" s="67"/>
      <c r="C144" s="67">
        <f>C132+C138+C141</f>
        <v>4132.17</v>
      </c>
      <c r="D144" s="67">
        <f>D132+D138+D141</f>
        <v>4314.49</v>
      </c>
      <c r="E144" s="73">
        <f>ROUND(D144/C144,3)-1</f>
        <v>4.4000000000000039E-2</v>
      </c>
      <c r="H144" s="34"/>
    </row>
    <row r="145" spans="1:10" x14ac:dyDescent="0.25">
      <c r="H145" s="34"/>
    </row>
    <row r="146" spans="1:10" x14ac:dyDescent="0.25">
      <c r="C146" t="s">
        <v>38</v>
      </c>
      <c r="E146">
        <v>956.9387999999999</v>
      </c>
      <c r="F146">
        <v>3193.51</v>
      </c>
      <c r="G146">
        <v>4230.57</v>
      </c>
      <c r="H146" s="34"/>
      <c r="I146">
        <v>271.85000000000002</v>
      </c>
      <c r="J146">
        <v>1698.071371332072</v>
      </c>
    </row>
    <row r="147" spans="1:10" x14ac:dyDescent="0.25">
      <c r="H147" s="34"/>
    </row>
    <row r="148" spans="1:10" x14ac:dyDescent="0.25">
      <c r="A148" t="s">
        <v>68</v>
      </c>
      <c r="H148" s="34"/>
    </row>
    <row r="149" spans="1:10" x14ac:dyDescent="0.25">
      <c r="A149" t="s">
        <v>56</v>
      </c>
      <c r="B149" s="35">
        <v>97.4</v>
      </c>
      <c r="C149" s="35">
        <v>418.47022587268992</v>
      </c>
      <c r="D149" s="35">
        <v>408.42885723068025</v>
      </c>
      <c r="E149" s="34">
        <f>ROUND(D149/C149,3)-1</f>
        <v>-2.4000000000000021E-2</v>
      </c>
      <c r="F149" s="63">
        <f>B149*C149</f>
        <v>40759</v>
      </c>
      <c r="G149" s="63">
        <f>(D149-C149)*B149</f>
        <v>-978.02930573174217</v>
      </c>
      <c r="H149" s="34">
        <f>ROUND(G149/F149,3)</f>
        <v>-2.4E-2</v>
      </c>
    </row>
    <row r="150" spans="1:10" x14ac:dyDescent="0.25">
      <c r="A150" t="s">
        <v>55</v>
      </c>
      <c r="B150" s="35">
        <v>79.666666666666671</v>
      </c>
      <c r="C150" s="35">
        <v>1928.3221757322174</v>
      </c>
      <c r="D150" s="35">
        <v>1806.4079867114142</v>
      </c>
      <c r="E150" s="34">
        <f>ROUND(D150/C150,3)-1</f>
        <v>-6.2999999999999945E-2</v>
      </c>
      <c r="F150" s="63">
        <f>B150*C150</f>
        <v>153623</v>
      </c>
      <c r="G150" s="63">
        <f>(D150-C150)*B150</f>
        <v>-9712.4970586573199</v>
      </c>
      <c r="H150" s="34">
        <f>ROUND(G150/F150,3)</f>
        <v>-6.3E-2</v>
      </c>
    </row>
    <row r="151" spans="1:10" x14ac:dyDescent="0.25">
      <c r="A151" t="s">
        <v>64</v>
      </c>
      <c r="B151" s="35"/>
      <c r="C151" s="35"/>
      <c r="D151" s="35"/>
      <c r="E151" s="34"/>
      <c r="F151" s="63"/>
      <c r="G151" s="63"/>
      <c r="H151" s="34"/>
    </row>
    <row r="152" spans="1:10" ht="13.8" thickBot="1" x14ac:dyDescent="0.3">
      <c r="B152" s="35"/>
      <c r="C152" s="35"/>
      <c r="D152" s="35"/>
      <c r="E152" s="34"/>
      <c r="H152" s="34"/>
    </row>
    <row r="153" spans="1:10" ht="13.8" thickBot="1" x14ac:dyDescent="0.3">
      <c r="A153" t="s">
        <v>69</v>
      </c>
      <c r="B153" s="35">
        <f>B149</f>
        <v>97.4</v>
      </c>
      <c r="C153">
        <f>ROUND(SUMPRODUCT(C149:C151,$B$149:$B$151)/$B$153,2)</f>
        <v>1995.71</v>
      </c>
      <c r="D153">
        <f>ROUND(SUMPRODUCT(D149:D151,$B$149:$B$151)/$B$153,2)</f>
        <v>1885.95</v>
      </c>
      <c r="E153" s="64">
        <f>ROUND(D153/C153,3)-1</f>
        <v>-5.5000000000000049E-2</v>
      </c>
      <c r="F153" s="63">
        <f>+F151+F150+F149</f>
        <v>194382</v>
      </c>
      <c r="G153" s="63">
        <f>+G151+G150+G149</f>
        <v>-10690.526364389061</v>
      </c>
      <c r="H153" s="72">
        <f>ROUND(G153/F153,3)</f>
        <v>-5.5E-2</v>
      </c>
    </row>
    <row r="154" spans="1:10" x14ac:dyDescent="0.25">
      <c r="A154" t="s">
        <v>65</v>
      </c>
      <c r="B154" s="35">
        <f>B149</f>
        <v>97.4</v>
      </c>
      <c r="C154">
        <f>ROUND(SUMPRODUCT(C150:C151,$B$150:$B$151)/$B$154,2)</f>
        <v>1577.24</v>
      </c>
      <c r="D154">
        <f>ROUND(SUMPRODUCT(D150:D151,$B$150:$B$151)/$B$154,2)</f>
        <v>1477.52</v>
      </c>
      <c r="E154" s="64">
        <f>ROUND(D154/C154,3)-1</f>
        <v>-6.2999999999999945E-2</v>
      </c>
      <c r="F154" s="63">
        <f>F150+F151</f>
        <v>153623</v>
      </c>
      <c r="G154" s="63">
        <f>G150+G151</f>
        <v>-9712.4970586573199</v>
      </c>
      <c r="H154" s="34">
        <f>ROUND(G154/F154,3)</f>
        <v>-6.3E-2</v>
      </c>
    </row>
    <row r="155" spans="1:10" x14ac:dyDescent="0.25">
      <c r="F155" s="63"/>
      <c r="G155" s="63"/>
      <c r="H155" s="34"/>
    </row>
    <row r="156" spans="1:10" x14ac:dyDescent="0.25">
      <c r="A156" t="s">
        <v>25</v>
      </c>
      <c r="F156" s="58">
        <f>+F141+F138+F132+F153</f>
        <v>2382983.6940000001</v>
      </c>
      <c r="G156" s="58">
        <f>+G141+G138+G132+G153</f>
        <v>85877.817635610889</v>
      </c>
      <c r="H156" s="59">
        <f>ROUND(G156/F156,3)</f>
        <v>3.5999999999999997E-2</v>
      </c>
    </row>
    <row r="157" spans="1:10" x14ac:dyDescent="0.25">
      <c r="H157" s="34"/>
    </row>
    <row r="158" spans="1:10" x14ac:dyDescent="0.25">
      <c r="H158" s="34"/>
    </row>
    <row r="159" spans="1:10" x14ac:dyDescent="0.25">
      <c r="H159" s="34"/>
    </row>
    <row r="160" spans="1:10" x14ac:dyDescent="0.25">
      <c r="F160" s="58"/>
      <c r="G160" s="58"/>
      <c r="H160" s="34"/>
    </row>
    <row r="161" spans="5:8" x14ac:dyDescent="0.25">
      <c r="G161" s="58"/>
    </row>
    <row r="162" spans="5:8" x14ac:dyDescent="0.25">
      <c r="E162" s="34"/>
      <c r="F162" s="63"/>
      <c r="G162" s="63"/>
      <c r="H162" s="34"/>
    </row>
    <row r="163" spans="5:8" x14ac:dyDescent="0.25">
      <c r="F163" s="58"/>
      <c r="G163" s="63"/>
      <c r="H163" s="34"/>
    </row>
  </sheetData>
  <pageMargins left="0.75" right="0.75" top="1" bottom="1" header="0.5" footer="0.5"/>
  <pageSetup scale="31" fitToWidth="2" orientation="portrait" horizontalDpi="300" verticalDpi="300" r:id="rId1"/>
  <headerFooter alignWithMargins="0"/>
  <rowBreaks count="1" manualBreakCount="1">
    <brk id="33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63"/>
  <sheetViews>
    <sheetView view="pageBreakPreview" zoomScaleNormal="100" workbookViewId="0"/>
  </sheetViews>
  <sheetFormatPr defaultRowHeight="13.2" x14ac:dyDescent="0.25"/>
  <cols>
    <col min="1" max="1" width="12" customWidth="1"/>
    <col min="2" max="2" width="10.33203125" customWidth="1"/>
    <col min="3" max="3" width="14.33203125" customWidth="1"/>
    <col min="4" max="4" width="13.44140625" customWidth="1"/>
    <col min="5" max="5" width="13.77734375" customWidth="1"/>
    <col min="6" max="6" width="17.109375" bestFit="1" customWidth="1"/>
    <col min="7" max="7" width="18" bestFit="1" customWidth="1"/>
    <col min="8" max="8" width="16.109375" customWidth="1"/>
    <col min="9" max="9" width="12.109375" customWidth="1"/>
  </cols>
  <sheetData>
    <row r="1" spans="1:13" x14ac:dyDescent="0.25">
      <c r="A1" s="4" t="s">
        <v>78</v>
      </c>
      <c r="B1" s="4"/>
      <c r="C1" s="4"/>
      <c r="D1" s="4"/>
      <c r="E1" s="4"/>
      <c r="F1" s="4"/>
      <c r="G1" s="4"/>
      <c r="H1" s="4"/>
    </row>
    <row r="2" spans="1:13" x14ac:dyDescent="0.25">
      <c r="A2" s="4"/>
      <c r="C2" s="4"/>
      <c r="D2" s="4"/>
      <c r="E2" s="4"/>
      <c r="F2" s="4"/>
      <c r="G2" s="4"/>
      <c r="H2" s="4"/>
    </row>
    <row r="3" spans="1:13" x14ac:dyDescent="0.25">
      <c r="A3" s="4"/>
      <c r="B3" s="4"/>
      <c r="C3" s="4"/>
      <c r="D3" s="4"/>
      <c r="E3" s="4"/>
      <c r="F3" s="4"/>
      <c r="G3" s="4"/>
      <c r="H3" s="4"/>
      <c r="K3" s="74"/>
      <c r="L3" s="74"/>
      <c r="M3" s="74"/>
    </row>
    <row r="4" spans="1:13" x14ac:dyDescent="0.25">
      <c r="C4" s="13" t="s">
        <v>9</v>
      </c>
      <c r="D4" s="13" t="s">
        <v>10</v>
      </c>
      <c r="E4" s="12" t="s">
        <v>11</v>
      </c>
      <c r="F4" s="12"/>
      <c r="G4" s="12"/>
      <c r="H4" s="12"/>
      <c r="K4" s="74"/>
      <c r="L4" s="74"/>
      <c r="M4" s="74"/>
    </row>
    <row r="5" spans="1:13" x14ac:dyDescent="0.25">
      <c r="B5" s="14" t="s">
        <v>13</v>
      </c>
      <c r="C5" s="15" t="s">
        <v>14</v>
      </c>
      <c r="D5" s="15" t="s">
        <v>14</v>
      </c>
      <c r="E5" s="16" t="s">
        <v>15</v>
      </c>
      <c r="F5" s="16"/>
      <c r="G5" s="16"/>
      <c r="H5" s="16"/>
      <c r="I5" s="14"/>
      <c r="K5" s="74"/>
      <c r="L5" s="74"/>
      <c r="M5" s="74"/>
    </row>
    <row r="6" spans="1:13" ht="13.8" thickBot="1" x14ac:dyDescent="0.3">
      <c r="K6" s="74"/>
      <c r="L6" s="74"/>
      <c r="M6" s="74"/>
    </row>
    <row r="7" spans="1:13" x14ac:dyDescent="0.25">
      <c r="A7" t="s">
        <v>17</v>
      </c>
      <c r="B7" s="51">
        <v>553.44999900000005</v>
      </c>
      <c r="C7" s="52">
        <v>3818.01</v>
      </c>
      <c r="D7" s="52">
        <v>3857.14</v>
      </c>
      <c r="E7" s="75">
        <f t="shared" ref="E7:E14" si="0">(D7-C7)/C7</f>
        <v>1.0248794529087051E-2</v>
      </c>
      <c r="G7" s="16"/>
      <c r="K7" s="74"/>
      <c r="L7" s="74"/>
      <c r="M7" s="74"/>
    </row>
    <row r="8" spans="1:13" x14ac:dyDescent="0.25">
      <c r="A8" t="s">
        <v>18</v>
      </c>
      <c r="B8" s="53">
        <v>553.44999900000005</v>
      </c>
      <c r="C8" s="54">
        <v>989.33</v>
      </c>
      <c r="D8" s="54">
        <v>1040.48</v>
      </c>
      <c r="E8" s="76">
        <f t="shared" si="0"/>
        <v>5.1701656676740801E-2</v>
      </c>
      <c r="G8" s="16"/>
      <c r="K8" s="74"/>
      <c r="L8" s="74"/>
      <c r="M8" s="74"/>
    </row>
    <row r="9" spans="1:13" x14ac:dyDescent="0.25">
      <c r="A9" t="s">
        <v>19</v>
      </c>
      <c r="B9" s="53">
        <v>93.894999999999996</v>
      </c>
      <c r="C9" s="54">
        <v>2050.21</v>
      </c>
      <c r="D9" s="54">
        <v>2071.2199999999998</v>
      </c>
      <c r="E9" s="76">
        <f t="shared" si="0"/>
        <v>1.0247730720267564E-2</v>
      </c>
      <c r="G9" s="16"/>
      <c r="K9" s="74"/>
      <c r="L9" s="74"/>
      <c r="M9" s="74"/>
    </row>
    <row r="10" spans="1:13" x14ac:dyDescent="0.25">
      <c r="A10" t="s">
        <v>20</v>
      </c>
      <c r="B10" s="53">
        <v>553.44999900000005</v>
      </c>
      <c r="C10" s="54">
        <v>1382.14</v>
      </c>
      <c r="D10" s="54">
        <v>1495</v>
      </c>
      <c r="E10" s="76">
        <f t="shared" si="0"/>
        <v>8.1655982751385456E-2</v>
      </c>
      <c r="G10" s="16"/>
      <c r="K10" s="74"/>
      <c r="L10" s="74"/>
      <c r="M10" s="74"/>
    </row>
    <row r="11" spans="1:13" x14ac:dyDescent="0.25">
      <c r="A11" t="s">
        <v>21</v>
      </c>
      <c r="B11" s="53">
        <v>538.59500000000003</v>
      </c>
      <c r="C11" s="54">
        <v>396.67</v>
      </c>
      <c r="D11" s="54">
        <v>429.07</v>
      </c>
      <c r="E11" s="76">
        <f t="shared" si="0"/>
        <v>8.1679985882471509E-2</v>
      </c>
      <c r="G11" s="16"/>
      <c r="K11" s="74"/>
      <c r="L11" s="74"/>
      <c r="M11" s="74"/>
    </row>
    <row r="12" spans="1:13" x14ac:dyDescent="0.25">
      <c r="A12" t="s">
        <v>22</v>
      </c>
      <c r="B12" s="53">
        <v>553.44999900000005</v>
      </c>
      <c r="C12" s="54">
        <v>38</v>
      </c>
      <c r="D12" s="54">
        <v>41</v>
      </c>
      <c r="E12" s="76">
        <f t="shared" si="0"/>
        <v>7.8947368421052627E-2</v>
      </c>
      <c r="G12" s="16"/>
    </row>
    <row r="13" spans="1:13" x14ac:dyDescent="0.25">
      <c r="A13" t="s">
        <v>23</v>
      </c>
      <c r="B13" s="53">
        <v>21.3</v>
      </c>
      <c r="C13" s="54">
        <v>11.65</v>
      </c>
      <c r="D13" s="54">
        <v>12.57</v>
      </c>
      <c r="E13" s="76">
        <f t="shared" si="0"/>
        <v>7.8969957081545056E-2</v>
      </c>
      <c r="G13" s="16"/>
    </row>
    <row r="14" spans="1:13" ht="13.8" thickBot="1" x14ac:dyDescent="0.3">
      <c r="A14" t="s">
        <v>24</v>
      </c>
      <c r="B14" s="55">
        <v>540.1</v>
      </c>
      <c r="C14" s="56">
        <v>0.85</v>
      </c>
      <c r="D14" s="56">
        <v>0.85</v>
      </c>
      <c r="E14" s="77">
        <f t="shared" si="0"/>
        <v>0</v>
      </c>
      <c r="G14" s="16"/>
    </row>
    <row r="16" spans="1:13" x14ac:dyDescent="0.25">
      <c r="A16" t="s">
        <v>25</v>
      </c>
      <c r="B16" s="35">
        <f>+B7</f>
        <v>553.44999900000005</v>
      </c>
      <c r="C16" s="35">
        <f>ROUND(SUMPRODUCT(C7:C14,$B$7:$B$14)/$B$16,2)</f>
        <v>6962.61</v>
      </c>
      <c r="D16" s="35">
        <f>ROUND(SUMPRODUCT(D7:D14,$B$7:$B$14)/$B$16,2)</f>
        <v>7203.88</v>
      </c>
      <c r="E16" s="78">
        <f>ROUND(D16/C16,3)-1</f>
        <v>3.499999999999992E-2</v>
      </c>
      <c r="F16" s="78"/>
      <c r="G16" s="78"/>
      <c r="H16" s="78"/>
    </row>
    <row r="17" spans="1:18" x14ac:dyDescent="0.25">
      <c r="K17" t="s">
        <v>76</v>
      </c>
    </row>
    <row r="19" spans="1:18" x14ac:dyDescent="0.25">
      <c r="A19" t="s">
        <v>26</v>
      </c>
      <c r="K19" t="s">
        <v>26</v>
      </c>
    </row>
    <row r="20" spans="1:18" x14ac:dyDescent="0.25">
      <c r="A20" t="s">
        <v>17</v>
      </c>
      <c r="B20" s="35">
        <f>+B7</f>
        <v>553.44999900000005</v>
      </c>
      <c r="C20">
        <f>+C7</f>
        <v>3818.01</v>
      </c>
      <c r="D20">
        <f>+D7</f>
        <v>3857.14</v>
      </c>
      <c r="E20" s="78">
        <f>ROUND(D20/C20,3)-1</f>
        <v>1.0000000000000009E-2</v>
      </c>
      <c r="F20" s="79">
        <f>+C20*B20</f>
        <v>2113077.6306819902</v>
      </c>
      <c r="G20" s="79">
        <f>+(D20-C20)*B20</f>
        <v>21656.498460869811</v>
      </c>
      <c r="H20" s="78">
        <f>ROUND(G20/F20,3)</f>
        <v>0.01</v>
      </c>
      <c r="K20" t="s">
        <v>17</v>
      </c>
      <c r="L20">
        <v>571.4</v>
      </c>
      <c r="M20">
        <v>4293.07</v>
      </c>
      <c r="N20">
        <v>3756.44</v>
      </c>
      <c r="O20">
        <v>-0.125</v>
      </c>
      <c r="P20">
        <v>2453060.1979999999</v>
      </c>
      <c r="Q20">
        <v>-306630.38199999981</v>
      </c>
      <c r="R20">
        <v>-0.125</v>
      </c>
    </row>
    <row r="21" spans="1:18" x14ac:dyDescent="0.25">
      <c r="A21" t="s">
        <v>19</v>
      </c>
      <c r="B21" s="35">
        <f>+B9</f>
        <v>93.894999999999996</v>
      </c>
      <c r="C21">
        <f>+C9</f>
        <v>2050.21</v>
      </c>
      <c r="D21">
        <f>+D9</f>
        <v>2071.2199999999998</v>
      </c>
      <c r="E21" s="78">
        <f>ROUND(D21/C21,3)-1</f>
        <v>1.0000000000000009E-2</v>
      </c>
      <c r="F21" s="79">
        <f>+C21*B21</f>
        <v>192504.46794999999</v>
      </c>
      <c r="G21" s="79">
        <f>+(D21-C21)*B21</f>
        <v>1972.7339499999778</v>
      </c>
      <c r="H21" s="78">
        <f>ROUND(G21/F21,3)</f>
        <v>0.01</v>
      </c>
      <c r="K21" t="s">
        <v>19</v>
      </c>
      <c r="L21">
        <v>105.9</v>
      </c>
      <c r="M21">
        <v>1712.77</v>
      </c>
      <c r="N21">
        <v>1924.44</v>
      </c>
      <c r="O21">
        <v>0.12400000000000011</v>
      </c>
      <c r="P21">
        <v>181382.34299999999</v>
      </c>
      <c r="Q21">
        <v>22415.85300000001</v>
      </c>
      <c r="R21">
        <v>0.124</v>
      </c>
    </row>
    <row r="22" spans="1:18" x14ac:dyDescent="0.25">
      <c r="A22" t="s">
        <v>22</v>
      </c>
      <c r="B22" s="35">
        <f t="shared" ref="B22:D24" si="1">+B12</f>
        <v>553.44999900000005</v>
      </c>
      <c r="C22">
        <f t="shared" si="1"/>
        <v>38</v>
      </c>
      <c r="D22">
        <f t="shared" si="1"/>
        <v>41</v>
      </c>
      <c r="E22" s="78">
        <f>ROUND(D22/C22,3)-1</f>
        <v>7.8999999999999959E-2</v>
      </c>
      <c r="F22" s="79">
        <f>+C22*B22</f>
        <v>21031.099962</v>
      </c>
      <c r="G22" s="79">
        <f>+(D22-C22)*B22</f>
        <v>1660.3499970000003</v>
      </c>
      <c r="H22" s="78">
        <f>ROUND(G22/F22,3)</f>
        <v>7.9000000000000001E-2</v>
      </c>
      <c r="K22" t="s">
        <v>22</v>
      </c>
      <c r="L22">
        <v>571.4</v>
      </c>
      <c r="M22">
        <v>88</v>
      </c>
      <c r="N22">
        <v>38</v>
      </c>
      <c r="O22">
        <v>-0.56800000000000006</v>
      </c>
      <c r="P22">
        <v>50283.199999999997</v>
      </c>
      <c r="Q22">
        <v>-28570</v>
      </c>
      <c r="R22">
        <v>-0.56799999999999995</v>
      </c>
    </row>
    <row r="23" spans="1:18" x14ac:dyDescent="0.25">
      <c r="A23" t="s">
        <v>23</v>
      </c>
      <c r="B23" s="35">
        <f t="shared" si="1"/>
        <v>21.3</v>
      </c>
      <c r="C23">
        <f t="shared" si="1"/>
        <v>11.65</v>
      </c>
      <c r="D23">
        <f t="shared" si="1"/>
        <v>12.57</v>
      </c>
      <c r="E23" s="78">
        <f>ROUND(D23/C23,3)-1</f>
        <v>7.8999999999999959E-2</v>
      </c>
      <c r="F23" s="79">
        <f>+C23*B23</f>
        <v>248.14500000000001</v>
      </c>
      <c r="G23" s="79">
        <f>+(D23-C23)*B23</f>
        <v>19.596</v>
      </c>
      <c r="H23" s="78">
        <f>ROUND(G23/F23,3)</f>
        <v>7.9000000000000001E-2</v>
      </c>
      <c r="K23" t="s">
        <v>23</v>
      </c>
      <c r="L23">
        <v>26.3</v>
      </c>
      <c r="M23">
        <v>25.03</v>
      </c>
      <c r="N23">
        <v>11.71</v>
      </c>
      <c r="O23">
        <v>-0.53200000000000003</v>
      </c>
      <c r="P23">
        <v>658.2890000000001</v>
      </c>
      <c r="Q23">
        <v>-350.31600000000003</v>
      </c>
      <c r="R23">
        <v>-0.53200000000000003</v>
      </c>
    </row>
    <row r="24" spans="1:18" x14ac:dyDescent="0.25">
      <c r="A24" t="s">
        <v>24</v>
      </c>
      <c r="B24" s="35">
        <f t="shared" si="1"/>
        <v>540.1</v>
      </c>
      <c r="C24">
        <f t="shared" si="1"/>
        <v>0.85</v>
      </c>
      <c r="D24">
        <f t="shared" si="1"/>
        <v>0.85</v>
      </c>
      <c r="E24" s="78">
        <f>ROUND(D24/C24,3)-1</f>
        <v>0</v>
      </c>
      <c r="F24" s="79">
        <f>+C24*B24</f>
        <v>459.08499999999998</v>
      </c>
      <c r="G24" s="79">
        <f>+(D24-C24)*B24</f>
        <v>0</v>
      </c>
      <c r="H24" s="78">
        <f>ROUND(G24/F24,3)</f>
        <v>0</v>
      </c>
      <c r="K24" t="s">
        <v>24</v>
      </c>
      <c r="L24">
        <v>557.70000000000005</v>
      </c>
      <c r="M24">
        <v>1.1200000000000001</v>
      </c>
      <c r="N24">
        <v>1.05</v>
      </c>
      <c r="O24">
        <v>-6.2000000000000055E-2</v>
      </c>
      <c r="P24">
        <v>624.62400000000014</v>
      </c>
      <c r="Q24">
        <v>-39.039000000000037</v>
      </c>
      <c r="R24">
        <v>-6.3E-2</v>
      </c>
    </row>
    <row r="25" spans="1:18" x14ac:dyDescent="0.25">
      <c r="F25" s="79"/>
      <c r="G25" s="79"/>
      <c r="H25" s="78"/>
    </row>
    <row r="26" spans="1:18" x14ac:dyDescent="0.25">
      <c r="A26" t="s">
        <v>27</v>
      </c>
      <c r="B26" s="35">
        <f>+B20</f>
        <v>553.44999900000005</v>
      </c>
      <c r="C26">
        <f>ROUND(SUMPRODUCT(C20:C24,$B$20:$B$24)/$B$26,2)</f>
        <v>4205.1099999999997</v>
      </c>
      <c r="D26">
        <f>ROUND(SUMPRODUCT(D20:D24,$B$20:$B$24)/$B$26,2)</f>
        <v>4250.84</v>
      </c>
      <c r="E26" s="78">
        <f>ROUND(D26/C26,3)-1</f>
        <v>1.0999999999999899E-2</v>
      </c>
      <c r="F26" s="79">
        <f>SUM(F20:F24)</f>
        <v>2327320.4285939899</v>
      </c>
      <c r="G26" s="79">
        <f>SUM(G20:G24)</f>
        <v>25309.178407869789</v>
      </c>
      <c r="H26" s="78">
        <f>ROUND(G26/F26,3)</f>
        <v>1.0999999999999999E-2</v>
      </c>
      <c r="K26" t="s">
        <v>27</v>
      </c>
      <c r="L26">
        <v>571.4</v>
      </c>
      <c r="M26">
        <v>4700.75</v>
      </c>
      <c r="N26">
        <v>4152.67</v>
      </c>
      <c r="O26">
        <v>-0.11699999999999999</v>
      </c>
      <c r="P26">
        <v>2686008.6539999996</v>
      </c>
      <c r="Q26">
        <v>-313173.88399999979</v>
      </c>
      <c r="R26">
        <v>-0.11700000000000001</v>
      </c>
    </row>
    <row r="27" spans="1:18" x14ac:dyDescent="0.25">
      <c r="B27" s="35"/>
      <c r="F27" s="79"/>
      <c r="G27" s="79"/>
      <c r="H27" s="78"/>
    </row>
    <row r="28" spans="1:18" x14ac:dyDescent="0.25">
      <c r="A28" t="s">
        <v>28</v>
      </c>
      <c r="B28" s="35"/>
      <c r="F28" s="79"/>
      <c r="G28" s="79"/>
      <c r="H28" s="78"/>
      <c r="K28" t="s">
        <v>28</v>
      </c>
    </row>
    <row r="29" spans="1:18" x14ac:dyDescent="0.25">
      <c r="A29" t="str">
        <f t="shared" ref="A29:D30" si="2">+A10</f>
        <v>pdl</v>
      </c>
      <c r="B29" s="35">
        <f t="shared" si="2"/>
        <v>553.44999900000005</v>
      </c>
      <c r="C29">
        <f t="shared" si="2"/>
        <v>1382.14</v>
      </c>
      <c r="D29">
        <f t="shared" si="2"/>
        <v>1495</v>
      </c>
      <c r="E29" s="78">
        <f>ROUND(D29/C29,3)-1</f>
        <v>8.2000000000000073E-2</v>
      </c>
      <c r="F29" s="79">
        <f>+B29*C29</f>
        <v>764945.38161786017</v>
      </c>
      <c r="G29" s="79">
        <f>+(D29-C29)*B29</f>
        <v>62462.36688713995</v>
      </c>
      <c r="H29" s="78">
        <f>ROUND(G29/F29,3)</f>
        <v>8.2000000000000003E-2</v>
      </c>
      <c r="K29" t="s">
        <v>20</v>
      </c>
      <c r="L29">
        <v>571.4</v>
      </c>
      <c r="M29">
        <v>1429.35</v>
      </c>
      <c r="N29">
        <v>1359.21</v>
      </c>
      <c r="O29">
        <v>-4.9000000000000044E-2</v>
      </c>
      <c r="P29">
        <v>816730.59</v>
      </c>
      <c r="Q29">
        <v>-40077.995999999926</v>
      </c>
      <c r="R29">
        <v>-4.9000000000000002E-2</v>
      </c>
    </row>
    <row r="30" spans="1:18" x14ac:dyDescent="0.25">
      <c r="A30" t="str">
        <f t="shared" si="2"/>
        <v>pdl excess</v>
      </c>
      <c r="B30" s="35">
        <f t="shared" si="2"/>
        <v>538.59500000000003</v>
      </c>
      <c r="C30">
        <f t="shared" si="2"/>
        <v>396.67</v>
      </c>
      <c r="D30">
        <f t="shared" si="2"/>
        <v>429.07</v>
      </c>
      <c r="E30" s="78">
        <f>ROUND(D30/C30,3)-1</f>
        <v>8.2000000000000073E-2</v>
      </c>
      <c r="F30" s="79">
        <f>+B30*C30</f>
        <v>213644.47865000003</v>
      </c>
      <c r="G30" s="79">
        <f>+(D30-C30)*B30</f>
        <v>17450.477999999988</v>
      </c>
      <c r="H30" s="78">
        <f>ROUND(G30/F30,3)</f>
        <v>8.2000000000000003E-2</v>
      </c>
      <c r="K30" t="s">
        <v>21</v>
      </c>
      <c r="L30">
        <v>553</v>
      </c>
      <c r="M30">
        <v>353.05</v>
      </c>
      <c r="N30">
        <v>390.09</v>
      </c>
      <c r="O30">
        <v>0.105</v>
      </c>
      <c r="P30">
        <v>195236.65</v>
      </c>
      <c r="Q30">
        <v>20483.12</v>
      </c>
      <c r="R30">
        <v>0.105</v>
      </c>
    </row>
    <row r="31" spans="1:18" x14ac:dyDescent="0.25">
      <c r="F31" s="58"/>
      <c r="G31" s="58"/>
      <c r="H31" s="78"/>
    </row>
    <row r="32" spans="1:18" x14ac:dyDescent="0.25">
      <c r="A32" t="s">
        <v>29</v>
      </c>
      <c r="B32" s="35">
        <f>+B29</f>
        <v>553.44999900000005</v>
      </c>
      <c r="C32">
        <f>ROUND(SUMPRODUCT(C29:C30,$B$29:$B$30)/$B$32,2)</f>
        <v>1768.16</v>
      </c>
      <c r="D32">
        <f>ROUND(SUMPRODUCT(D29:D30,$B$29:$B$30)/$B$32,2)</f>
        <v>1912.55</v>
      </c>
      <c r="E32" s="78">
        <f>ROUND(D32/C32,3)-1</f>
        <v>8.2000000000000073E-2</v>
      </c>
      <c r="F32" s="79">
        <f>+F30+F29</f>
        <v>978589.86026786023</v>
      </c>
      <c r="G32" s="79">
        <f>+G30+G29</f>
        <v>79912.844887139945</v>
      </c>
      <c r="H32" s="78">
        <f>ROUND(G32/F32,3)</f>
        <v>8.2000000000000003E-2</v>
      </c>
      <c r="K32" t="s">
        <v>29</v>
      </c>
      <c r="L32">
        <v>571.4</v>
      </c>
      <c r="M32">
        <v>1771.03</v>
      </c>
      <c r="N32">
        <v>1736.74</v>
      </c>
      <c r="O32">
        <v>-1.9000000000000017E-2</v>
      </c>
      <c r="P32">
        <v>1011967.24</v>
      </c>
      <c r="Q32">
        <v>-19594.875999999946</v>
      </c>
      <c r="R32">
        <v>-1.9E-2</v>
      </c>
    </row>
    <row r="33" spans="1:18" x14ac:dyDescent="0.25">
      <c r="B33" s="35"/>
    </row>
    <row r="34" spans="1:18" x14ac:dyDescent="0.25">
      <c r="B34" s="35"/>
      <c r="F34" s="79"/>
      <c r="G34" s="79"/>
      <c r="H34" s="78"/>
    </row>
    <row r="35" spans="1:18" x14ac:dyDescent="0.25">
      <c r="A35" t="s">
        <v>54</v>
      </c>
      <c r="B35" s="35">
        <f>+B8</f>
        <v>553.44999900000005</v>
      </c>
      <c r="C35">
        <f>+C8</f>
        <v>989.33</v>
      </c>
      <c r="D35">
        <f>+D8</f>
        <v>1040.48</v>
      </c>
      <c r="E35" s="78">
        <f>ROUND(D35/C35,3)-1</f>
        <v>5.2000000000000046E-2</v>
      </c>
      <c r="F35" s="79">
        <f>+B35*C35</f>
        <v>547544.68751067005</v>
      </c>
      <c r="G35" s="79">
        <f>+(D35-C35)*B35</f>
        <v>28308.967448849991</v>
      </c>
      <c r="H35" s="78">
        <f>ROUND(G35/F35,3)</f>
        <v>5.1999999999999998E-2</v>
      </c>
      <c r="K35" t="s">
        <v>54</v>
      </c>
      <c r="L35">
        <v>571.4</v>
      </c>
      <c r="M35">
        <v>1112.68</v>
      </c>
      <c r="N35">
        <v>973.6</v>
      </c>
      <c r="O35">
        <v>-0.125</v>
      </c>
      <c r="P35">
        <v>635785.35199999996</v>
      </c>
      <c r="Q35">
        <v>-79470.31200000002</v>
      </c>
      <c r="R35">
        <v>-0.125</v>
      </c>
    </row>
    <row r="36" spans="1:18" x14ac:dyDescent="0.25">
      <c r="B36" s="35"/>
      <c r="E36" s="78"/>
      <c r="F36" s="79"/>
      <c r="G36" s="79"/>
      <c r="H36" s="78"/>
    </row>
    <row r="37" spans="1:18" ht="13.8" thickBot="1" x14ac:dyDescent="0.3">
      <c r="B37" s="35"/>
      <c r="E37" s="78"/>
      <c r="F37" s="79"/>
      <c r="G37" s="79"/>
      <c r="H37" s="78"/>
      <c r="K37" t="s">
        <v>28</v>
      </c>
    </row>
    <row r="38" spans="1:18" ht="13.8" thickBot="1" x14ac:dyDescent="0.3">
      <c r="A38" s="65" t="s">
        <v>67</v>
      </c>
      <c r="B38" s="66"/>
      <c r="C38" s="67">
        <f>C26+C32+C35</f>
        <v>6962.5999999999995</v>
      </c>
      <c r="D38" s="67">
        <f>D26+D32+D35</f>
        <v>7203.8700000000008</v>
      </c>
      <c r="E38" s="71">
        <f>ROUND(D38/C38,3)-1</f>
        <v>3.499999999999992E-2</v>
      </c>
      <c r="F38" s="79"/>
      <c r="G38" s="79"/>
      <c r="H38" s="78"/>
      <c r="K38" t="s">
        <v>55</v>
      </c>
      <c r="L38">
        <v>2.2250000000000001</v>
      </c>
      <c r="M38">
        <v>5467.2228539128955</v>
      </c>
      <c r="N38">
        <v>5215.7306026329024</v>
      </c>
      <c r="O38">
        <v>-4.6000000000000041E-2</v>
      </c>
      <c r="P38">
        <v>12164.570849956193</v>
      </c>
      <c r="Q38">
        <v>-559.5702590979846</v>
      </c>
      <c r="R38">
        <v>-4.5999999999999999E-2</v>
      </c>
    </row>
    <row r="39" spans="1:18" x14ac:dyDescent="0.25">
      <c r="B39" s="35"/>
      <c r="H39" s="78"/>
      <c r="K39" t="s">
        <v>56</v>
      </c>
      <c r="L39">
        <v>4.1500000000000004</v>
      </c>
      <c r="M39">
        <v>1457.3204487081687</v>
      </c>
      <c r="N39">
        <v>1176.0576021074921</v>
      </c>
      <c r="O39">
        <v>-0.19299999999999995</v>
      </c>
      <c r="P39">
        <v>6047.8798621388996</v>
      </c>
      <c r="Q39">
        <v>-1167.2408133928075</v>
      </c>
      <c r="R39">
        <v>-0.193</v>
      </c>
    </row>
    <row r="40" spans="1:18" x14ac:dyDescent="0.25">
      <c r="A40" t="s">
        <v>66</v>
      </c>
      <c r="F40" s="58"/>
      <c r="G40" s="58"/>
      <c r="H40" s="78"/>
    </row>
    <row r="41" spans="1:18" x14ac:dyDescent="0.25">
      <c r="A41" t="s">
        <v>55</v>
      </c>
      <c r="B41">
        <v>0.8</v>
      </c>
      <c r="C41" s="35">
        <v>2830.4597749999998</v>
      </c>
      <c r="D41" s="35">
        <v>2993.9749463082426</v>
      </c>
      <c r="E41" s="34">
        <f>ROUND(D41/C41,3)-1</f>
        <v>5.8000000000000052E-2</v>
      </c>
      <c r="F41" s="58">
        <f>+B41*C41</f>
        <v>2264.3678199999999</v>
      </c>
      <c r="G41" s="58">
        <f>+(D41-C41)*B41</f>
        <v>130.81213704659422</v>
      </c>
      <c r="H41" s="78">
        <f>ROUND(G41/F41,3)</f>
        <v>5.8000000000000003E-2</v>
      </c>
      <c r="K41" s="35" t="s">
        <v>57</v>
      </c>
      <c r="L41">
        <v>4.1500000000000004</v>
      </c>
      <c r="M41">
        <v>4388.54</v>
      </c>
      <c r="N41">
        <v>3972.44</v>
      </c>
      <c r="O41">
        <v>-9.5000000000000001E-2</v>
      </c>
      <c r="P41">
        <v>18212.450712095095</v>
      </c>
      <c r="Q41">
        <v>-1726.811072490792</v>
      </c>
      <c r="R41">
        <v>-9.5000000000000001E-2</v>
      </c>
    </row>
    <row r="42" spans="1:18" x14ac:dyDescent="0.25">
      <c r="A42" t="s">
        <v>56</v>
      </c>
      <c r="B42">
        <v>2.4583333333333335</v>
      </c>
      <c r="C42" s="35">
        <v>1018.487938820339</v>
      </c>
      <c r="D42" s="35">
        <v>1123.8637397067951</v>
      </c>
      <c r="E42" s="34">
        <f>ROUND(D42/C42,3)-1</f>
        <v>0.10299999999999998</v>
      </c>
      <c r="F42">
        <f>B42*C42</f>
        <v>2503.7828496000002</v>
      </c>
      <c r="G42">
        <f>(D42-C42)*B42</f>
        <v>259.04884384587126</v>
      </c>
      <c r="H42" s="34">
        <f>ROUND(G42/F42,3)</f>
        <v>0.10299999999999999</v>
      </c>
      <c r="K42" s="35" t="s">
        <v>58</v>
      </c>
      <c r="L42">
        <v>4.1500000000000004</v>
      </c>
      <c r="M42">
        <v>5467.22</v>
      </c>
      <c r="N42">
        <v>5215.7299999999996</v>
      </c>
      <c r="O42">
        <v>-4.6000000000000041E-2</v>
      </c>
      <c r="P42">
        <v>12164.570849956193</v>
      </c>
      <c r="Q42">
        <v>-559.5702590979846</v>
      </c>
      <c r="R42">
        <v>-4.5999999999999999E-2</v>
      </c>
    </row>
    <row r="43" spans="1:18" ht="13.8" thickBot="1" x14ac:dyDescent="0.3">
      <c r="C43" s="35"/>
      <c r="D43" s="35"/>
      <c r="E43" s="34"/>
      <c r="H43" s="34"/>
      <c r="I43" s="14"/>
    </row>
    <row r="44" spans="1:18" ht="13.8" thickBot="1" x14ac:dyDescent="0.3">
      <c r="A44" t="s">
        <v>57</v>
      </c>
      <c r="B44" s="58">
        <f>+B42</f>
        <v>2.4583333333333335</v>
      </c>
      <c r="C44">
        <f>ROUND(SUMPRODUCT(C41:C42,$B$41:$B$42)/B44,2)</f>
        <v>1939.59</v>
      </c>
      <c r="D44">
        <f>ROUND(SUMPRODUCT(D41:D42,$B$41:$B$42)/B44,2)</f>
        <v>2098.17</v>
      </c>
      <c r="E44" s="78">
        <f>ROUND(D44/C44,3)-1</f>
        <v>8.2000000000000073E-2</v>
      </c>
      <c r="F44" s="79">
        <f>SUM(F40:F42)</f>
        <v>4768.1506695999997</v>
      </c>
      <c r="G44" s="79">
        <f>SUM(G40:G42)</f>
        <v>389.86098089246548</v>
      </c>
      <c r="H44" s="80">
        <f>ROUND(G44/F44,3)</f>
        <v>8.2000000000000003E-2</v>
      </c>
    </row>
    <row r="45" spans="1:18" x14ac:dyDescent="0.25">
      <c r="A45" t="s">
        <v>58</v>
      </c>
      <c r="B45" s="58">
        <f>+B42</f>
        <v>2.4583333333333335</v>
      </c>
      <c r="C45">
        <f>ROUND(SUMPRODUCT($B$41:$B$41,C41:C41)/$B$45,2)</f>
        <v>921.1</v>
      </c>
      <c r="D45">
        <f>ROUND(SUMPRODUCT($B$41:$B$41,D41:D41)/$B$45,2)</f>
        <v>974.31</v>
      </c>
      <c r="E45" s="78">
        <f>ROUND(D45/C45,3)-1</f>
        <v>5.8000000000000052E-2</v>
      </c>
      <c r="F45" s="79">
        <f>+F41+F40</f>
        <v>2264.3678199999999</v>
      </c>
      <c r="G45" s="79">
        <f>+G41+G40</f>
        <v>130.81213704659422</v>
      </c>
      <c r="H45" s="78">
        <f>ROUND(G45/F45,3)</f>
        <v>5.8000000000000003E-2</v>
      </c>
      <c r="K45" t="s">
        <v>25</v>
      </c>
      <c r="P45">
        <v>4351973.6967120944</v>
      </c>
      <c r="Q45">
        <v>-413965.88307249057</v>
      </c>
      <c r="R45">
        <v>-9.5000000000000001E-2</v>
      </c>
    </row>
    <row r="46" spans="1:18" x14ac:dyDescent="0.25">
      <c r="F46" s="58"/>
      <c r="G46" s="58"/>
      <c r="H46" s="78"/>
    </row>
    <row r="47" spans="1:18" x14ac:dyDescent="0.25">
      <c r="F47" s="58"/>
      <c r="G47" s="58"/>
      <c r="H47" s="78"/>
      <c r="O47" t="s">
        <v>75</v>
      </c>
      <c r="P47">
        <v>4333761.2459999993</v>
      </c>
      <c r="Q47">
        <v>-412239.07199999975</v>
      </c>
      <c r="R47">
        <v>-9.5000000000000001E-2</v>
      </c>
    </row>
    <row r="48" spans="1:18" x14ac:dyDescent="0.25">
      <c r="A48" t="s">
        <v>25</v>
      </c>
      <c r="F48" s="58">
        <f>+F35+F32+F26+F44</f>
        <v>3858223.1270421203</v>
      </c>
      <c r="G48" s="58">
        <f>+G35+G32+G26+G44</f>
        <v>133920.8517247522</v>
      </c>
      <c r="H48" s="59">
        <f>ROUND(G48/F48,3)</f>
        <v>3.5000000000000003E-2</v>
      </c>
    </row>
    <row r="49" spans="1:8" x14ac:dyDescent="0.25">
      <c r="E49" s="60"/>
    </row>
    <row r="50" spans="1:8" x14ac:dyDescent="0.25">
      <c r="E50" s="60"/>
    </row>
    <row r="51" spans="1:8" x14ac:dyDescent="0.25">
      <c r="E51" s="60"/>
    </row>
    <row r="52" spans="1:8" x14ac:dyDescent="0.25">
      <c r="E52" s="60"/>
    </row>
    <row r="54" spans="1:8" x14ac:dyDescent="0.25">
      <c r="A54" s="4" t="s">
        <v>73</v>
      </c>
      <c r="B54" s="4"/>
      <c r="C54" s="4"/>
      <c r="D54" s="4"/>
      <c r="E54" s="4"/>
      <c r="F54" s="4"/>
      <c r="G54" s="4"/>
      <c r="H54" s="4"/>
    </row>
    <row r="55" spans="1:8" x14ac:dyDescent="0.25">
      <c r="A55" s="4"/>
      <c r="B55" s="4"/>
      <c r="C55" s="4"/>
      <c r="D55" s="4"/>
      <c r="E55" s="4"/>
      <c r="F55" s="4"/>
      <c r="G55" s="4"/>
      <c r="H55" s="4"/>
    </row>
    <row r="56" spans="1:8" x14ac:dyDescent="0.25">
      <c r="A56" s="4"/>
      <c r="B56" s="4"/>
      <c r="C56" s="4"/>
      <c r="D56" s="4"/>
      <c r="E56" s="4"/>
      <c r="F56" s="4"/>
      <c r="G56" s="4"/>
      <c r="H56" s="4"/>
    </row>
    <row r="57" spans="1:8" x14ac:dyDescent="0.25">
      <c r="C57" s="13" t="s">
        <v>9</v>
      </c>
      <c r="D57" s="13" t="s">
        <v>10</v>
      </c>
      <c r="E57" s="12" t="s">
        <v>11</v>
      </c>
      <c r="F57" s="12"/>
      <c r="G57" s="4"/>
    </row>
    <row r="58" spans="1:8" x14ac:dyDescent="0.25">
      <c r="B58" s="14" t="s">
        <v>13</v>
      </c>
      <c r="C58" s="15" t="s">
        <v>14</v>
      </c>
      <c r="D58" s="15" t="s">
        <v>14</v>
      </c>
      <c r="E58" s="16" t="s">
        <v>15</v>
      </c>
      <c r="F58" s="16"/>
      <c r="H58" s="14"/>
    </row>
    <row r="59" spans="1:8" ht="13.8" thickBot="1" x14ac:dyDescent="0.3">
      <c r="H59" s="14"/>
    </row>
    <row r="60" spans="1:8" x14ac:dyDescent="0.25">
      <c r="A60" t="s">
        <v>17</v>
      </c>
      <c r="B60" s="51">
        <v>77.052000000000007</v>
      </c>
      <c r="C60" s="52">
        <v>841.33</v>
      </c>
      <c r="D60" s="52">
        <v>717.51</v>
      </c>
      <c r="E60" s="75">
        <f t="shared" ref="E60:E67" si="3">ROUND(D60/C60,3)-1</f>
        <v>-0.14700000000000002</v>
      </c>
      <c r="G60" s="61"/>
      <c r="H60" s="14"/>
    </row>
    <row r="61" spans="1:8" x14ac:dyDescent="0.25">
      <c r="A61" t="s">
        <v>18</v>
      </c>
      <c r="B61" s="53">
        <v>77.052000000000007</v>
      </c>
      <c r="C61" s="54">
        <v>229.76</v>
      </c>
      <c r="D61" s="54">
        <v>271.41000000000003</v>
      </c>
      <c r="E61" s="76">
        <f t="shared" si="3"/>
        <v>0.18100000000000005</v>
      </c>
      <c r="G61" s="61"/>
      <c r="H61" s="14"/>
    </row>
    <row r="62" spans="1:8" x14ac:dyDescent="0.25">
      <c r="A62" t="s">
        <v>19</v>
      </c>
      <c r="B62" s="53">
        <v>51.8</v>
      </c>
      <c r="C62" s="54">
        <v>728.83</v>
      </c>
      <c r="D62" s="54">
        <v>621.57000000000005</v>
      </c>
      <c r="E62" s="76">
        <f t="shared" si="3"/>
        <v>-0.14700000000000002</v>
      </c>
      <c r="G62" s="61"/>
      <c r="H62" s="14"/>
    </row>
    <row r="63" spans="1:8" x14ac:dyDescent="0.25">
      <c r="A63" t="s">
        <v>20</v>
      </c>
      <c r="B63" s="53">
        <v>77.052000000000007</v>
      </c>
      <c r="C63" s="54">
        <v>459.88</v>
      </c>
      <c r="D63" s="54">
        <v>456.88</v>
      </c>
      <c r="E63" s="76">
        <f t="shared" si="3"/>
        <v>-7.0000000000000062E-3</v>
      </c>
      <c r="G63" s="61"/>
      <c r="H63" s="14"/>
    </row>
    <row r="64" spans="1:8" x14ac:dyDescent="0.25">
      <c r="A64" t="s">
        <v>21</v>
      </c>
      <c r="B64" s="53">
        <v>74.3</v>
      </c>
      <c r="C64" s="54">
        <v>136.58000000000001</v>
      </c>
      <c r="D64" s="54">
        <v>135.69</v>
      </c>
      <c r="E64" s="76">
        <f t="shared" si="3"/>
        <v>-7.0000000000000062E-3</v>
      </c>
      <c r="G64" s="61"/>
      <c r="H64" s="14"/>
    </row>
    <row r="65" spans="1:18" x14ac:dyDescent="0.25">
      <c r="A65" t="s">
        <v>59</v>
      </c>
      <c r="B65" s="53">
        <v>77.052000000000007</v>
      </c>
      <c r="C65" s="54">
        <v>4</v>
      </c>
      <c r="D65" s="54">
        <v>4</v>
      </c>
      <c r="E65" s="76">
        <f t="shared" si="3"/>
        <v>0</v>
      </c>
      <c r="G65" s="61"/>
      <c r="H65" s="14"/>
    </row>
    <row r="66" spans="1:18" x14ac:dyDescent="0.25">
      <c r="A66" t="s">
        <v>23</v>
      </c>
      <c r="B66" s="53">
        <v>39.299999999999997</v>
      </c>
      <c r="C66" s="54">
        <v>2.12</v>
      </c>
      <c r="D66" s="54">
        <v>2.12</v>
      </c>
      <c r="E66" s="76">
        <f t="shared" si="3"/>
        <v>0</v>
      </c>
      <c r="G66" s="61"/>
      <c r="H66" s="14"/>
    </row>
    <row r="67" spans="1:18" ht="13.8" thickBot="1" x14ac:dyDescent="0.3">
      <c r="A67" t="s">
        <v>24</v>
      </c>
      <c r="B67" s="55">
        <v>75.8</v>
      </c>
      <c r="C67" s="56">
        <v>17.46</v>
      </c>
      <c r="D67" s="56">
        <v>17.46</v>
      </c>
      <c r="E67" s="77">
        <f t="shared" si="3"/>
        <v>0</v>
      </c>
      <c r="G67" s="61"/>
      <c r="H67" s="14"/>
    </row>
    <row r="68" spans="1:18" x14ac:dyDescent="0.25">
      <c r="H68" s="14"/>
    </row>
    <row r="69" spans="1:18" x14ac:dyDescent="0.25">
      <c r="A69" t="s">
        <v>60</v>
      </c>
      <c r="B69" s="35">
        <f>+B60</f>
        <v>77.052000000000007</v>
      </c>
      <c r="C69" s="35">
        <f>ROUND(SUMPRODUCT(C60:C67,$B$60:$B$67)/$B$69,2)</f>
        <v>2174.9</v>
      </c>
      <c r="D69" s="35">
        <f>ROUND(SUMPRODUCT(D60:D67,$B$60:$B$67)/$B$69,2)</f>
        <v>2016.77</v>
      </c>
      <c r="E69" s="78">
        <f>ROUND(D69/C69,3)-1</f>
        <v>-7.2999999999999954E-2</v>
      </c>
      <c r="F69" s="34"/>
      <c r="G69" s="34"/>
      <c r="H69" s="34"/>
    </row>
    <row r="71" spans="1:18" x14ac:dyDescent="0.25">
      <c r="E71" s="78"/>
    </row>
    <row r="72" spans="1:18" x14ac:dyDescent="0.25">
      <c r="A72" t="s">
        <v>26</v>
      </c>
    </row>
    <row r="73" spans="1:18" x14ac:dyDescent="0.25">
      <c r="A73" t="s">
        <v>17</v>
      </c>
      <c r="B73" s="62">
        <f>+B60</f>
        <v>77.052000000000007</v>
      </c>
      <c r="C73">
        <f>+C60</f>
        <v>841.33</v>
      </c>
      <c r="D73">
        <f>+D60</f>
        <v>717.51</v>
      </c>
      <c r="E73" s="34">
        <f>ROUND(D73/C73,3)-1</f>
        <v>-0.14700000000000002</v>
      </c>
      <c r="F73" s="63">
        <f>+C73*B73</f>
        <v>64826.15916000001</v>
      </c>
      <c r="G73" s="63">
        <f>+(D73-C73)*B73</f>
        <v>-9540.5786400000052</v>
      </c>
      <c r="H73" s="34">
        <f>ROUND(G73/F73,3)</f>
        <v>-0.14699999999999999</v>
      </c>
      <c r="K73" t="s">
        <v>26</v>
      </c>
    </row>
    <row r="74" spans="1:18" x14ac:dyDescent="0.25">
      <c r="A74" t="s">
        <v>19</v>
      </c>
      <c r="B74" s="62">
        <f>+B62</f>
        <v>51.8</v>
      </c>
      <c r="C74">
        <f>+C62</f>
        <v>728.83</v>
      </c>
      <c r="D74">
        <f>+D62</f>
        <v>621.57000000000005</v>
      </c>
      <c r="E74" s="34">
        <f>ROUND(D74/C74,3)-1</f>
        <v>-0.14700000000000002</v>
      </c>
      <c r="F74" s="63">
        <f>+C74*B74</f>
        <v>37753.394</v>
      </c>
      <c r="G74" s="63">
        <f>+(D74-C74)*B74</f>
        <v>-5556.0679999999993</v>
      </c>
      <c r="H74" s="34">
        <f>ROUND(G74/F74,3)</f>
        <v>-0.14699999999999999</v>
      </c>
      <c r="K74" t="s">
        <v>17</v>
      </c>
      <c r="L74">
        <v>77.3</v>
      </c>
      <c r="M74">
        <v>941.13</v>
      </c>
      <c r="N74">
        <v>869.38</v>
      </c>
      <c r="O74">
        <v>-7.5999999999999956E-2</v>
      </c>
      <c r="P74">
        <v>72749.349000000002</v>
      </c>
      <c r="Q74">
        <v>-5546.2749999999996</v>
      </c>
      <c r="R74">
        <v>-7.5999999999999998E-2</v>
      </c>
    </row>
    <row r="75" spans="1:18" x14ac:dyDescent="0.25">
      <c r="A75" t="s">
        <v>22</v>
      </c>
      <c r="B75" s="62">
        <f t="shared" ref="B75:D77" si="4">+B65</f>
        <v>77.052000000000007</v>
      </c>
      <c r="C75">
        <f t="shared" si="4"/>
        <v>4</v>
      </c>
      <c r="D75">
        <f t="shared" si="4"/>
        <v>4</v>
      </c>
      <c r="E75" s="34">
        <f>ROUND(D75/C75,3)-1</f>
        <v>0</v>
      </c>
      <c r="F75" s="63">
        <f>+C75*B75</f>
        <v>308.20800000000003</v>
      </c>
      <c r="G75" s="63">
        <f>+(D75-C75)*B75</f>
        <v>0</v>
      </c>
      <c r="H75" s="34">
        <f>ROUND(G75/F75,3)</f>
        <v>0</v>
      </c>
      <c r="K75" t="s">
        <v>19</v>
      </c>
      <c r="L75">
        <v>43.8</v>
      </c>
      <c r="M75">
        <v>587.77</v>
      </c>
      <c r="N75">
        <v>669.34</v>
      </c>
      <c r="O75">
        <v>0.13900000000000001</v>
      </c>
      <c r="P75">
        <v>25744.325999999997</v>
      </c>
      <c r="Q75">
        <v>3572.7660000000019</v>
      </c>
      <c r="R75">
        <v>0.13900000000000001</v>
      </c>
    </row>
    <row r="76" spans="1:18" x14ac:dyDescent="0.25">
      <c r="A76" t="s">
        <v>23</v>
      </c>
      <c r="B76" s="62">
        <f t="shared" si="4"/>
        <v>39.299999999999997</v>
      </c>
      <c r="C76">
        <f t="shared" si="4"/>
        <v>2.12</v>
      </c>
      <c r="D76">
        <f t="shared" si="4"/>
        <v>2.12</v>
      </c>
      <c r="E76" s="34">
        <f>ROUND(D76/C76,3)-1</f>
        <v>0</v>
      </c>
      <c r="F76" s="63">
        <f>+C76*B76</f>
        <v>83.316000000000003</v>
      </c>
      <c r="G76" s="63">
        <f>+(D76-C76)*B76</f>
        <v>0</v>
      </c>
      <c r="H76" s="34">
        <f>ROUND(G76/F76,3)</f>
        <v>0</v>
      </c>
      <c r="K76" t="s">
        <v>22</v>
      </c>
      <c r="L76">
        <v>77.3</v>
      </c>
      <c r="M76">
        <v>4</v>
      </c>
      <c r="N76">
        <v>4</v>
      </c>
      <c r="O76">
        <v>0</v>
      </c>
      <c r="P76">
        <v>309.2</v>
      </c>
      <c r="Q76">
        <v>0</v>
      </c>
      <c r="R76">
        <v>0</v>
      </c>
    </row>
    <row r="77" spans="1:18" x14ac:dyDescent="0.25">
      <c r="A77" t="s">
        <v>24</v>
      </c>
      <c r="B77" s="62">
        <f t="shared" si="4"/>
        <v>75.8</v>
      </c>
      <c r="C77">
        <f t="shared" si="4"/>
        <v>17.46</v>
      </c>
      <c r="D77">
        <f t="shared" si="4"/>
        <v>17.46</v>
      </c>
      <c r="E77" s="34">
        <f>ROUND(D77/C77,3)-1</f>
        <v>0</v>
      </c>
      <c r="F77" s="63">
        <f>+C77*B77</f>
        <v>1323.4680000000001</v>
      </c>
      <c r="G77" s="63">
        <f>+(D77-C77)*B77</f>
        <v>0</v>
      </c>
      <c r="H77" s="34">
        <f>ROUND(G77/F77,3)</f>
        <v>0</v>
      </c>
      <c r="K77" t="s">
        <v>23</v>
      </c>
      <c r="L77">
        <v>43.4</v>
      </c>
      <c r="M77">
        <v>2</v>
      </c>
      <c r="N77">
        <v>2.15</v>
      </c>
      <c r="O77">
        <v>7.4999999999999997E-2</v>
      </c>
      <c r="P77">
        <v>86.8</v>
      </c>
      <c r="Q77">
        <v>6.51</v>
      </c>
      <c r="R77">
        <v>7.4999999999999997E-2</v>
      </c>
    </row>
    <row r="78" spans="1:18" x14ac:dyDescent="0.25">
      <c r="F78" s="63"/>
      <c r="G78" s="63"/>
      <c r="H78" s="34"/>
      <c r="K78" t="s">
        <v>24</v>
      </c>
      <c r="L78">
        <v>76</v>
      </c>
      <c r="M78">
        <v>22.38</v>
      </c>
      <c r="N78">
        <v>20.95</v>
      </c>
      <c r="O78">
        <v>-6.3999999999999946E-2</v>
      </c>
      <c r="P78">
        <v>1700.88</v>
      </c>
      <c r="Q78">
        <v>-108.68</v>
      </c>
      <c r="R78">
        <v>-6.4000000000000001E-2</v>
      </c>
    </row>
    <row r="79" spans="1:18" x14ac:dyDescent="0.25">
      <c r="A79" t="s">
        <v>27</v>
      </c>
      <c r="B79" s="62">
        <f>+B73</f>
        <v>77.052000000000007</v>
      </c>
      <c r="C79">
        <f>ROUND(SUMPRODUCT(C73:C77,$B$73:$B$77)/$B$79,2)</f>
        <v>1353.56</v>
      </c>
      <c r="D79">
        <f>ROUND(SUMPRODUCT(D73:D77,$B$73:$B$77)/$B$79,2)</f>
        <v>1157.6300000000001</v>
      </c>
      <c r="E79" s="34">
        <f>ROUND(D79/C79,3)-1</f>
        <v>-0.14500000000000002</v>
      </c>
      <c r="F79" s="63">
        <f>SUM(F73:F77)</f>
        <v>104294.54516000001</v>
      </c>
      <c r="G79" s="63">
        <f>SUM(G73:G77)</f>
        <v>-15096.646640000004</v>
      </c>
      <c r="H79" s="34">
        <f>ROUND(G79/F79,3)</f>
        <v>-0.14499999999999999</v>
      </c>
    </row>
    <row r="80" spans="1:18" x14ac:dyDescent="0.25">
      <c r="F80" s="63"/>
      <c r="G80" s="63"/>
      <c r="H80" s="34"/>
      <c r="K80" t="s">
        <v>27</v>
      </c>
      <c r="L80">
        <v>77.3</v>
      </c>
      <c r="M80">
        <v>1301.3</v>
      </c>
      <c r="N80">
        <v>1274.45</v>
      </c>
      <c r="O80">
        <v>-2.1000000000000019E-2</v>
      </c>
      <c r="P80">
        <v>100590.55500000001</v>
      </c>
      <c r="Q80">
        <v>-2075.6789999999978</v>
      </c>
      <c r="R80">
        <v>-2.1000000000000001E-2</v>
      </c>
    </row>
    <row r="81" spans="1:18" x14ac:dyDescent="0.25">
      <c r="A81" t="s">
        <v>28</v>
      </c>
      <c r="F81" s="63"/>
      <c r="G81" s="63"/>
      <c r="H81" s="34"/>
    </row>
    <row r="82" spans="1:18" x14ac:dyDescent="0.25">
      <c r="A82" t="str">
        <f t="shared" ref="A82:D83" si="5">+A63</f>
        <v>pdl</v>
      </c>
      <c r="B82" s="62">
        <f t="shared" si="5"/>
        <v>77.052000000000007</v>
      </c>
      <c r="C82">
        <f t="shared" si="5"/>
        <v>459.88</v>
      </c>
      <c r="D82">
        <f t="shared" si="5"/>
        <v>456.88</v>
      </c>
      <c r="E82" s="34">
        <f>ROUND(D82/C82,3)-1</f>
        <v>-7.0000000000000062E-3</v>
      </c>
      <c r="F82" s="63">
        <f>+B82*C82</f>
        <v>35434.673760000005</v>
      </c>
      <c r="G82" s="63">
        <f>+(D82-C82)*B82</f>
        <v>-231.15600000000001</v>
      </c>
      <c r="H82" s="34">
        <f>ROUND(G82/F82,3)</f>
        <v>-7.0000000000000001E-3</v>
      </c>
      <c r="K82" t="s">
        <v>28</v>
      </c>
    </row>
    <row r="83" spans="1:18" x14ac:dyDescent="0.25">
      <c r="A83" t="str">
        <f t="shared" si="5"/>
        <v>pdl excess</v>
      </c>
      <c r="B83" s="62">
        <f t="shared" si="5"/>
        <v>74.3</v>
      </c>
      <c r="C83">
        <f t="shared" si="5"/>
        <v>136.58000000000001</v>
      </c>
      <c r="D83">
        <f t="shared" si="5"/>
        <v>135.69</v>
      </c>
      <c r="E83" s="34">
        <f>ROUND(D83/C83,3)-1</f>
        <v>-7.0000000000000062E-3</v>
      </c>
      <c r="F83" s="63">
        <f>+B83*C83</f>
        <v>10147.894</v>
      </c>
      <c r="G83" s="63">
        <f>+(D83-C83)*B83</f>
        <v>-66.12700000000109</v>
      </c>
      <c r="H83" s="34">
        <f>ROUND(G83/F83,3)</f>
        <v>-7.0000000000000001E-3</v>
      </c>
      <c r="K83" t="s">
        <v>20</v>
      </c>
      <c r="L83">
        <v>77.3</v>
      </c>
      <c r="M83">
        <v>541.53</v>
      </c>
      <c r="N83">
        <v>473.84</v>
      </c>
      <c r="O83">
        <v>-0.125</v>
      </c>
      <c r="P83">
        <v>41860.268999999993</v>
      </c>
      <c r="Q83">
        <v>-5232.4369999999999</v>
      </c>
      <c r="R83">
        <v>-0.125</v>
      </c>
    </row>
    <row r="84" spans="1:18" x14ac:dyDescent="0.25">
      <c r="F84" s="58"/>
      <c r="G84" s="58"/>
      <c r="H84" s="34"/>
      <c r="K84" t="s">
        <v>21</v>
      </c>
      <c r="L84">
        <v>72.7</v>
      </c>
      <c r="M84">
        <v>139.85</v>
      </c>
      <c r="N84">
        <v>141.59</v>
      </c>
      <c r="O84">
        <v>1.2000000000000011E-2</v>
      </c>
      <c r="P84">
        <v>10167.094999999999</v>
      </c>
      <c r="Q84">
        <v>126.49800000000067</v>
      </c>
      <c r="R84">
        <v>1.2E-2</v>
      </c>
    </row>
    <row r="85" spans="1:18" x14ac:dyDescent="0.25">
      <c r="A85" t="s">
        <v>29</v>
      </c>
      <c r="B85" s="62">
        <f>+B82</f>
        <v>77.052000000000007</v>
      </c>
      <c r="C85">
        <f>ROUND(SUMPRODUCT(C82:C83,$B$82:$B$83)/$B$85,2)</f>
        <v>591.58000000000004</v>
      </c>
      <c r="D85">
        <f>ROUND(SUMPRODUCT(D82:D83,$B$82:$B$83)/$B$85,2)</f>
        <v>587.72</v>
      </c>
      <c r="E85" s="34">
        <f>ROUND(D85/C85,3)-1</f>
        <v>-7.0000000000000062E-3</v>
      </c>
      <c r="F85" s="63">
        <f>+F83+F82</f>
        <v>45582.567760000005</v>
      </c>
      <c r="G85" s="63">
        <f>+G83+G82</f>
        <v>-297.2830000000011</v>
      </c>
      <c r="H85" s="34">
        <f>ROUND(G85/F85,3)</f>
        <v>-7.0000000000000001E-3</v>
      </c>
      <c r="I85" s="14"/>
    </row>
    <row r="86" spans="1:18" x14ac:dyDescent="0.25">
      <c r="B86" s="62"/>
      <c r="K86" t="s">
        <v>29</v>
      </c>
      <c r="L86">
        <v>77.3</v>
      </c>
      <c r="M86">
        <v>673.06</v>
      </c>
      <c r="N86">
        <v>607</v>
      </c>
      <c r="O86">
        <v>-9.7999999999999976E-2</v>
      </c>
      <c r="P86">
        <v>52027.363999999994</v>
      </c>
      <c r="Q86">
        <v>-5105.9389999999994</v>
      </c>
      <c r="R86">
        <v>-9.8000000000000004E-2</v>
      </c>
    </row>
    <row r="87" spans="1:18" x14ac:dyDescent="0.25">
      <c r="F87" s="63"/>
      <c r="G87" s="63"/>
      <c r="H87" s="34"/>
    </row>
    <row r="88" spans="1:18" x14ac:dyDescent="0.25">
      <c r="A88" t="s">
        <v>54</v>
      </c>
      <c r="B88" s="62">
        <f>+B61</f>
        <v>77.052000000000007</v>
      </c>
      <c r="C88">
        <f>+C61</f>
        <v>229.76</v>
      </c>
      <c r="D88">
        <f>+D61</f>
        <v>271.41000000000003</v>
      </c>
      <c r="E88" s="34">
        <f>ROUND(D88/C88,3)-1</f>
        <v>0.18100000000000005</v>
      </c>
      <c r="F88" s="63">
        <f>+B88*C88</f>
        <v>17703.467520000002</v>
      </c>
      <c r="G88" s="63">
        <f>+(D88-C88)*B88</f>
        <v>3209.2158000000031</v>
      </c>
      <c r="H88" s="34">
        <f>ROUND(G88/F88,3)</f>
        <v>0.18099999999999999</v>
      </c>
    </row>
    <row r="89" spans="1:18" ht="13.8" thickBot="1" x14ac:dyDescent="0.3">
      <c r="B89" s="62"/>
      <c r="E89" s="34"/>
      <c r="F89" s="63"/>
      <c r="G89" s="63"/>
      <c r="H89" s="34"/>
      <c r="K89" t="s">
        <v>54</v>
      </c>
      <c r="L89">
        <v>77.3</v>
      </c>
      <c r="M89">
        <v>271.32</v>
      </c>
      <c r="N89">
        <v>237.41</v>
      </c>
      <c r="O89">
        <v>-0.125</v>
      </c>
      <c r="P89">
        <v>20973.036</v>
      </c>
      <c r="Q89">
        <v>-2621.2429999999995</v>
      </c>
      <c r="R89">
        <v>-0.125</v>
      </c>
    </row>
    <row r="90" spans="1:18" ht="13.8" thickBot="1" x14ac:dyDescent="0.3">
      <c r="A90" s="65" t="s">
        <v>67</v>
      </c>
      <c r="B90" s="70"/>
      <c r="C90" s="67">
        <f>C79+C85+C88</f>
        <v>2174.8999999999996</v>
      </c>
      <c r="D90" s="67">
        <f>D79+D85+D88</f>
        <v>2016.7600000000002</v>
      </c>
      <c r="E90" s="71">
        <f>ROUND(D90/C90,3)-1</f>
        <v>-7.2999999999999954E-2</v>
      </c>
      <c r="F90" s="63"/>
      <c r="G90" s="63"/>
      <c r="H90" s="34"/>
    </row>
    <row r="91" spans="1:18" x14ac:dyDescent="0.25">
      <c r="B91" s="62"/>
      <c r="E91" s="34"/>
      <c r="F91" s="63"/>
      <c r="G91" s="63"/>
      <c r="H91" s="34"/>
      <c r="K91" t="s">
        <v>28</v>
      </c>
    </row>
    <row r="92" spans="1:18" x14ac:dyDescent="0.25">
      <c r="B92" s="62"/>
      <c r="H92" s="34"/>
      <c r="K92" t="s">
        <v>56</v>
      </c>
      <c r="L92">
        <v>24.141666666666666</v>
      </c>
      <c r="M92">
        <v>555.24257928406155</v>
      </c>
      <c r="N92">
        <v>448.08076148223762</v>
      </c>
      <c r="O92">
        <v>-0.19299999999999995</v>
      </c>
      <c r="P92">
        <v>13404.481268216052</v>
      </c>
      <c r="Q92">
        <v>-2587.0648847656994</v>
      </c>
      <c r="R92">
        <v>-0.193</v>
      </c>
    </row>
    <row r="93" spans="1:18" x14ac:dyDescent="0.25">
      <c r="A93" t="s">
        <v>28</v>
      </c>
      <c r="H93" s="34"/>
      <c r="K93" t="s">
        <v>61</v>
      </c>
      <c r="L93">
        <v>23.6</v>
      </c>
      <c r="M93">
        <v>1945.2598613918583</v>
      </c>
      <c r="N93">
        <v>1855.7779077678326</v>
      </c>
      <c r="O93">
        <v>-4.6000000000000041E-2</v>
      </c>
      <c r="P93">
        <v>45908.13272884785</v>
      </c>
      <c r="Q93">
        <v>-2111.7741055270053</v>
      </c>
      <c r="R93">
        <v>-4.5999999999999999E-2</v>
      </c>
    </row>
    <row r="94" spans="1:18" x14ac:dyDescent="0.25">
      <c r="A94" t="s">
        <v>56</v>
      </c>
      <c r="B94" s="35">
        <v>22.216666666666669</v>
      </c>
      <c r="C94" s="35">
        <v>425.94148537134282</v>
      </c>
      <c r="D94" s="35">
        <v>470.01066227662716</v>
      </c>
      <c r="E94" s="34">
        <f>ROUND(D94/C94,3)-1</f>
        <v>0.10299999999999998</v>
      </c>
      <c r="F94">
        <f>B94*C94</f>
        <v>9463</v>
      </c>
      <c r="G94">
        <f>(D94-C94)*B94</f>
        <v>979.07021357906706</v>
      </c>
      <c r="H94" s="34">
        <f>ROUND(G94/F94,3)</f>
        <v>0.10299999999999999</v>
      </c>
    </row>
    <row r="95" spans="1:18" x14ac:dyDescent="0.25">
      <c r="A95" t="s">
        <v>61</v>
      </c>
      <c r="B95" s="35">
        <v>18.991666666666667</v>
      </c>
      <c r="C95" s="35">
        <v>1661.2022817025011</v>
      </c>
      <c r="D95" s="35">
        <v>1757.1696499970135</v>
      </c>
      <c r="E95" s="34">
        <f>ROUND(D95/C95,3)-1</f>
        <v>5.8000000000000052E-2</v>
      </c>
      <c r="F95">
        <f>B95*C95</f>
        <v>31549</v>
      </c>
      <c r="G95">
        <f>(D95-C95)*B95</f>
        <v>1822.5802695266152</v>
      </c>
      <c r="H95" s="34">
        <f>ROUND(G95/F95,3)</f>
        <v>5.8000000000000003E-2</v>
      </c>
      <c r="K95" t="s">
        <v>62</v>
      </c>
      <c r="L95">
        <v>24.141666666666666</v>
      </c>
      <c r="M95">
        <v>2456.86</v>
      </c>
      <c r="N95">
        <v>2262.2199999999998</v>
      </c>
      <c r="O95">
        <v>-7.8999999999999959E-2</v>
      </c>
      <c r="P95">
        <v>59312.613997063905</v>
      </c>
      <c r="Q95">
        <v>-4698.8389902927047</v>
      </c>
      <c r="R95">
        <v>-7.9000000000000001E-2</v>
      </c>
    </row>
    <row r="96" spans="1:18" ht="13.8" thickBot="1" x14ac:dyDescent="0.3">
      <c r="B96" s="35"/>
      <c r="C96" s="35"/>
      <c r="D96" s="35"/>
      <c r="E96" s="34"/>
      <c r="H96" s="34"/>
      <c r="K96" t="s">
        <v>63</v>
      </c>
      <c r="L96">
        <v>24.141666666666666</v>
      </c>
      <c r="M96">
        <v>1945.2598613918583</v>
      </c>
      <c r="N96">
        <v>1855.7779077678326</v>
      </c>
      <c r="O96">
        <v>-4.6000000000000041E-2</v>
      </c>
      <c r="P96">
        <v>45908.13272884785</v>
      </c>
      <c r="Q96">
        <v>-2111.7741055270053</v>
      </c>
      <c r="R96">
        <v>-4.5999999999999999E-2</v>
      </c>
    </row>
    <row r="97" spans="1:18" ht="13.8" thickBot="1" x14ac:dyDescent="0.3">
      <c r="A97" t="s">
        <v>62</v>
      </c>
      <c r="B97" s="35">
        <f>B94</f>
        <v>22.216666666666669</v>
      </c>
      <c r="C97">
        <f>ROUND(SUMPRODUCT(C94:C95,$B$94:$B$95)/$B$97,2)</f>
        <v>1846</v>
      </c>
      <c r="D97">
        <f>ROUND(SUMPRODUCT(D94:D95,$B$94:$B$95)/$B$97,2)</f>
        <v>1972.11</v>
      </c>
      <c r="E97" s="34">
        <f>ROUND(D97/C97,3)-1</f>
        <v>6.800000000000006E-2</v>
      </c>
      <c r="F97" s="58">
        <f>+F95+F94</f>
        <v>41012</v>
      </c>
      <c r="G97" s="58">
        <f>+G95+G94</f>
        <v>2801.6504831056823</v>
      </c>
      <c r="H97" s="72">
        <f>ROUND(G97/F97,3)</f>
        <v>6.8000000000000005E-2</v>
      </c>
    </row>
    <row r="98" spans="1:18" x14ac:dyDescent="0.25">
      <c r="A98" t="s">
        <v>63</v>
      </c>
      <c r="B98" s="35">
        <f>B94</f>
        <v>22.216666666666669</v>
      </c>
      <c r="C98" s="35">
        <f>C95</f>
        <v>1661.2022817025011</v>
      </c>
      <c r="D98" s="35">
        <f>D95</f>
        <v>1757.1696499970135</v>
      </c>
      <c r="E98" s="34">
        <f>ROUND(D98/C98,3)-1</f>
        <v>5.8000000000000052E-2</v>
      </c>
      <c r="F98">
        <f>F95</f>
        <v>31549</v>
      </c>
      <c r="G98">
        <f>G95</f>
        <v>1822.5802695266152</v>
      </c>
      <c r="H98" s="34">
        <f>ROUND(G98/F98,3)</f>
        <v>5.8000000000000003E-2</v>
      </c>
    </row>
    <row r="99" spans="1:18" x14ac:dyDescent="0.25">
      <c r="B99" s="35"/>
      <c r="C99" s="35"/>
      <c r="D99" s="35"/>
      <c r="E99" s="34"/>
      <c r="H99" s="34"/>
    </row>
    <row r="100" spans="1:18" x14ac:dyDescent="0.25">
      <c r="H100" s="34"/>
      <c r="K100" t="s">
        <v>25</v>
      </c>
      <c r="P100">
        <v>232903.56899706391</v>
      </c>
      <c r="Q100">
        <v>-14501.699990292702</v>
      </c>
      <c r="R100">
        <v>-6.2E-2</v>
      </c>
    </row>
    <row r="101" spans="1:18" x14ac:dyDescent="0.25">
      <c r="H101" s="34"/>
    </row>
    <row r="102" spans="1:18" x14ac:dyDescent="0.25">
      <c r="A102" t="s">
        <v>25</v>
      </c>
      <c r="F102" s="58">
        <f>F97+F88+F85+F79</f>
        <v>208592.58044000002</v>
      </c>
      <c r="G102" s="58">
        <f>G97+G88+G85+G79</f>
        <v>-9383.0633568943194</v>
      </c>
      <c r="H102" s="59">
        <f>ROUND(G102/F102,3)</f>
        <v>-4.4999999999999998E-2</v>
      </c>
      <c r="P102">
        <v>173590.95500000002</v>
      </c>
      <c r="Q102">
        <v>-9802.8609999999971</v>
      </c>
      <c r="R102">
        <v>-5.6000000000000001E-2</v>
      </c>
    </row>
    <row r="103" spans="1:18" x14ac:dyDescent="0.25">
      <c r="H103" s="34"/>
    </row>
    <row r="104" spans="1:18" x14ac:dyDescent="0.25">
      <c r="H104" s="34"/>
    </row>
    <row r="105" spans="1:18" x14ac:dyDescent="0.25">
      <c r="H105" s="34"/>
    </row>
    <row r="106" spans="1:18" x14ac:dyDescent="0.25">
      <c r="F106" s="58"/>
      <c r="G106" s="58"/>
      <c r="H106" s="34"/>
    </row>
    <row r="107" spans="1:18" x14ac:dyDescent="0.25">
      <c r="A107" s="4" t="s">
        <v>74</v>
      </c>
      <c r="B107" s="4"/>
      <c r="C107" s="4"/>
      <c r="D107" s="4"/>
      <c r="E107" s="4"/>
      <c r="F107" s="4"/>
      <c r="G107" s="4"/>
      <c r="H107" s="4"/>
    </row>
    <row r="108" spans="1:18" x14ac:dyDescent="0.25">
      <c r="A108" s="4"/>
      <c r="B108" s="4"/>
      <c r="C108" s="4"/>
      <c r="D108" s="4"/>
      <c r="E108" s="4"/>
      <c r="F108" s="4"/>
      <c r="G108" s="4"/>
      <c r="H108" s="4"/>
    </row>
    <row r="109" spans="1:18" x14ac:dyDescent="0.25">
      <c r="A109" s="4"/>
      <c r="B109" s="4"/>
      <c r="C109" s="4"/>
      <c r="D109" s="4"/>
      <c r="E109" s="4"/>
      <c r="F109" s="4"/>
      <c r="G109" s="4"/>
      <c r="H109" s="4"/>
    </row>
    <row r="110" spans="1:18" x14ac:dyDescent="0.25">
      <c r="C110" s="13" t="s">
        <v>9</v>
      </c>
      <c r="D110" s="13" t="s">
        <v>10</v>
      </c>
      <c r="E110" s="12" t="s">
        <v>11</v>
      </c>
      <c r="F110" s="12"/>
      <c r="G110" s="4"/>
    </row>
    <row r="111" spans="1:18" x14ac:dyDescent="0.25">
      <c r="B111" s="14" t="s">
        <v>13</v>
      </c>
      <c r="C111" s="15" t="s">
        <v>14</v>
      </c>
      <c r="D111" s="15" t="s">
        <v>14</v>
      </c>
      <c r="E111" s="16" t="s">
        <v>15</v>
      </c>
      <c r="F111" s="16"/>
      <c r="H111" s="14"/>
    </row>
    <row r="112" spans="1:18" ht="13.8" thickBot="1" x14ac:dyDescent="0.3">
      <c r="H112" s="14"/>
    </row>
    <row r="113" spans="1:19" x14ac:dyDescent="0.25">
      <c r="A113" t="s">
        <v>17</v>
      </c>
      <c r="B113" s="51">
        <v>456.66500000000002</v>
      </c>
      <c r="C113" s="52">
        <v>1791.34</v>
      </c>
      <c r="D113" s="52">
        <v>1677.26</v>
      </c>
      <c r="E113" s="31">
        <f t="shared" ref="E113:E120" si="6">ROUND(D113/C113,3)-1</f>
        <v>-6.3999999999999946E-2</v>
      </c>
      <c r="G113" s="61"/>
      <c r="H113" s="14"/>
    </row>
    <row r="114" spans="1:19" x14ac:dyDescent="0.25">
      <c r="A114" t="s">
        <v>18</v>
      </c>
      <c r="B114" s="53">
        <v>456.66500000000002</v>
      </c>
      <c r="C114" s="54">
        <v>561.55999999999995</v>
      </c>
      <c r="D114" s="54">
        <v>549.21</v>
      </c>
      <c r="E114" s="32">
        <f t="shared" si="6"/>
        <v>-2.200000000000002E-2</v>
      </c>
      <c r="G114" s="61"/>
      <c r="H114" s="14"/>
    </row>
    <row r="115" spans="1:19" x14ac:dyDescent="0.25">
      <c r="A115" t="s">
        <v>19</v>
      </c>
      <c r="B115" s="53">
        <v>307.10000000000002</v>
      </c>
      <c r="C115" s="54">
        <v>1551.82</v>
      </c>
      <c r="D115" s="54">
        <v>1452.99</v>
      </c>
      <c r="E115" s="32">
        <f t="shared" si="6"/>
        <v>-6.3999999999999946E-2</v>
      </c>
      <c r="G115" s="61"/>
      <c r="H115" s="14"/>
    </row>
    <row r="116" spans="1:19" x14ac:dyDescent="0.25">
      <c r="A116" t="s">
        <v>20</v>
      </c>
      <c r="B116" s="53">
        <v>456.66500000000002</v>
      </c>
      <c r="C116" s="54">
        <v>870.84</v>
      </c>
      <c r="D116" s="54">
        <v>836.43</v>
      </c>
      <c r="E116" s="32">
        <f t="shared" si="6"/>
        <v>-4.0000000000000036E-2</v>
      </c>
      <c r="G116" s="61"/>
      <c r="H116" s="14"/>
    </row>
    <row r="117" spans="1:19" x14ac:dyDescent="0.25">
      <c r="A117" t="s">
        <v>21</v>
      </c>
      <c r="B117" s="53">
        <v>439.9</v>
      </c>
      <c r="C117" s="54">
        <v>258.64</v>
      </c>
      <c r="D117" s="54">
        <v>248.42</v>
      </c>
      <c r="E117" s="32">
        <f t="shared" si="6"/>
        <v>-4.0000000000000036E-2</v>
      </c>
      <c r="G117" s="61"/>
      <c r="H117" s="14"/>
    </row>
    <row r="118" spans="1:19" x14ac:dyDescent="0.25">
      <c r="A118" t="s">
        <v>59</v>
      </c>
      <c r="B118" s="53">
        <v>456.66500000000002</v>
      </c>
      <c r="C118" s="54">
        <v>4</v>
      </c>
      <c r="D118" s="54">
        <v>4</v>
      </c>
      <c r="E118" s="32">
        <f t="shared" si="6"/>
        <v>0</v>
      </c>
      <c r="G118" s="61"/>
      <c r="H118" s="14"/>
    </row>
    <row r="119" spans="1:19" x14ac:dyDescent="0.25">
      <c r="A119" t="s">
        <v>23</v>
      </c>
      <c r="B119" s="53">
        <v>233</v>
      </c>
      <c r="C119" s="54">
        <v>2.12</v>
      </c>
      <c r="D119" s="54">
        <v>2.12</v>
      </c>
      <c r="E119" s="32">
        <f t="shared" si="6"/>
        <v>0</v>
      </c>
      <c r="G119" s="61"/>
      <c r="H119" s="14"/>
    </row>
    <row r="120" spans="1:19" ht="13.8" thickBot="1" x14ac:dyDescent="0.3">
      <c r="A120" t="s">
        <v>24</v>
      </c>
      <c r="B120" s="55">
        <v>448.9</v>
      </c>
      <c r="C120" s="56">
        <v>16.899999999999999</v>
      </c>
      <c r="D120" s="56">
        <v>16.899999999999999</v>
      </c>
      <c r="E120" s="33">
        <f t="shared" si="6"/>
        <v>0</v>
      </c>
      <c r="G120" s="61"/>
      <c r="H120" s="14"/>
    </row>
    <row r="121" spans="1:19" x14ac:dyDescent="0.25">
      <c r="H121" s="14"/>
    </row>
    <row r="122" spans="1:19" x14ac:dyDescent="0.25">
      <c r="A122" t="s">
        <v>60</v>
      </c>
      <c r="B122" s="35">
        <f>+B113</f>
        <v>456.66500000000002</v>
      </c>
      <c r="C122" s="35">
        <f>ROUND(SUMPRODUCT(C113:C120,$B$113:$B$120)/$B$122,2)</f>
        <v>4538.1499999999996</v>
      </c>
      <c r="D122" s="35">
        <f>ROUND(SUMPRODUCT(D113:D120,$B$113:$B$120)/$B$122,2)</f>
        <v>4301.01</v>
      </c>
      <c r="E122" s="34">
        <f>ROUND(D122/C122,3)-1</f>
        <v>-5.2000000000000046E-2</v>
      </c>
      <c r="F122" s="34"/>
      <c r="G122" s="34"/>
      <c r="H122" s="34"/>
    </row>
    <row r="124" spans="1:19" x14ac:dyDescent="0.25">
      <c r="E124" s="34"/>
    </row>
    <row r="125" spans="1:19" x14ac:dyDescent="0.25">
      <c r="A125" t="s">
        <v>26</v>
      </c>
    </row>
    <row r="126" spans="1:19" x14ac:dyDescent="0.25">
      <c r="A126" t="s">
        <v>17</v>
      </c>
      <c r="B126" s="35">
        <f>+B113</f>
        <v>456.66500000000002</v>
      </c>
      <c r="C126">
        <f>+C113</f>
        <v>1791.34</v>
      </c>
      <c r="D126">
        <f>+D113</f>
        <v>1677.26</v>
      </c>
      <c r="E126" s="34">
        <f>ROUND(D126/C126,3)-1</f>
        <v>-6.3999999999999946E-2</v>
      </c>
      <c r="F126" s="63">
        <f>+C126*B126</f>
        <v>818042.28110000002</v>
      </c>
      <c r="G126" s="63">
        <f>+(D126-C126)*B126</f>
        <v>-52096.343199999967</v>
      </c>
      <c r="H126" s="34">
        <f>ROUND(G126/F126,3)</f>
        <v>-6.4000000000000001E-2</v>
      </c>
      <c r="L126" t="s">
        <v>26</v>
      </c>
    </row>
    <row r="127" spans="1:19" x14ac:dyDescent="0.25">
      <c r="A127" t="s">
        <v>19</v>
      </c>
      <c r="B127" s="35">
        <f>+B115</f>
        <v>307.10000000000002</v>
      </c>
      <c r="C127">
        <f>+C115</f>
        <v>1551.82</v>
      </c>
      <c r="D127">
        <f>+D115</f>
        <v>1452.99</v>
      </c>
      <c r="E127" s="34">
        <f>ROUND(D127/C127,3)-1</f>
        <v>-6.3999999999999946E-2</v>
      </c>
      <c r="F127" s="63">
        <f>+C127*B127</f>
        <v>476563.92200000002</v>
      </c>
      <c r="G127" s="63">
        <f>+(D127-C127)*B127</f>
        <v>-30350.692999999981</v>
      </c>
      <c r="H127" s="34">
        <f>ROUND(G127/F127,3)</f>
        <v>-6.4000000000000001E-2</v>
      </c>
      <c r="L127" t="s">
        <v>17</v>
      </c>
      <c r="M127">
        <v>521.70000000000005</v>
      </c>
      <c r="N127">
        <v>2078.4699999999998</v>
      </c>
      <c r="O127">
        <v>1818.66</v>
      </c>
      <c r="P127">
        <v>-0.125</v>
      </c>
      <c r="Q127">
        <v>1084337.7989999999</v>
      </c>
      <c r="R127">
        <v>-135542.87699999986</v>
      </c>
      <c r="S127">
        <v>-0.125</v>
      </c>
    </row>
    <row r="128" spans="1:19" x14ac:dyDescent="0.25">
      <c r="A128" t="s">
        <v>22</v>
      </c>
      <c r="B128" s="35">
        <f t="shared" ref="B128:D130" si="7">+B118</f>
        <v>456.66500000000002</v>
      </c>
      <c r="C128">
        <f t="shared" si="7"/>
        <v>4</v>
      </c>
      <c r="D128">
        <f t="shared" si="7"/>
        <v>4</v>
      </c>
      <c r="E128" s="34">
        <f>ROUND(D128/C128,3)-1</f>
        <v>0</v>
      </c>
      <c r="F128" s="63">
        <f>+C128*B128</f>
        <v>1826.66</v>
      </c>
      <c r="G128" s="63">
        <f>+(D128-C128)*B128</f>
        <v>0</v>
      </c>
      <c r="H128" s="34">
        <f>ROUND(G128/F128,3)</f>
        <v>0</v>
      </c>
      <c r="L128" t="s">
        <v>19</v>
      </c>
      <c r="M128">
        <v>295.5</v>
      </c>
      <c r="N128">
        <v>1298.07</v>
      </c>
      <c r="O128">
        <v>1400.2</v>
      </c>
      <c r="P128">
        <v>7.8999999999999959E-2</v>
      </c>
      <c r="Q128">
        <v>383579.685</v>
      </c>
      <c r="R128">
        <v>30179.415000000034</v>
      </c>
      <c r="S128">
        <v>7.9000000000000001E-2</v>
      </c>
    </row>
    <row r="129" spans="1:19" x14ac:dyDescent="0.25">
      <c r="A129" t="s">
        <v>23</v>
      </c>
      <c r="B129" s="35">
        <f t="shared" si="7"/>
        <v>233</v>
      </c>
      <c r="C129">
        <f t="shared" si="7"/>
        <v>2.12</v>
      </c>
      <c r="D129">
        <f t="shared" si="7"/>
        <v>2.12</v>
      </c>
      <c r="E129" s="34">
        <f>ROUND(D129/C129,3)-1</f>
        <v>0</v>
      </c>
      <c r="F129" s="63">
        <f>+C129*B129</f>
        <v>493.96000000000004</v>
      </c>
      <c r="G129" s="63">
        <f>+(D129-C129)*B129</f>
        <v>0</v>
      </c>
      <c r="H129" s="34">
        <f>ROUND(G129/F129,3)</f>
        <v>0</v>
      </c>
      <c r="L129" t="s">
        <v>22</v>
      </c>
      <c r="M129">
        <v>521.70000000000005</v>
      </c>
      <c r="N129">
        <v>4</v>
      </c>
      <c r="O129">
        <v>4</v>
      </c>
      <c r="P129">
        <v>0</v>
      </c>
      <c r="Q129">
        <v>2086.8000000000002</v>
      </c>
      <c r="R129">
        <v>0</v>
      </c>
      <c r="S129">
        <v>0</v>
      </c>
    </row>
    <row r="130" spans="1:19" x14ac:dyDescent="0.25">
      <c r="A130" t="s">
        <v>24</v>
      </c>
      <c r="B130" s="35">
        <f t="shared" si="7"/>
        <v>448.9</v>
      </c>
      <c r="C130">
        <f t="shared" si="7"/>
        <v>16.899999999999999</v>
      </c>
      <c r="D130">
        <f t="shared" si="7"/>
        <v>16.899999999999999</v>
      </c>
      <c r="E130" s="34">
        <f>ROUND(D130/C130,3)-1</f>
        <v>0</v>
      </c>
      <c r="F130" s="63">
        <f>+C130*B130</f>
        <v>7586.4099999999989</v>
      </c>
      <c r="G130" s="63">
        <f>+(D130-C130)*B130</f>
        <v>0</v>
      </c>
      <c r="H130" s="34">
        <f>ROUND(G130/F130,3)</f>
        <v>0</v>
      </c>
      <c r="L130" t="s">
        <v>23</v>
      </c>
      <c r="M130">
        <v>292.7</v>
      </c>
      <c r="N130">
        <v>2</v>
      </c>
      <c r="O130">
        <v>2.15</v>
      </c>
      <c r="P130">
        <v>7.4999999999999997E-2</v>
      </c>
      <c r="Q130">
        <v>585.4</v>
      </c>
      <c r="R130">
        <v>43.905000000000001</v>
      </c>
      <c r="S130">
        <v>7.4999999999999997E-2</v>
      </c>
    </row>
    <row r="131" spans="1:19" x14ac:dyDescent="0.25">
      <c r="F131" s="63"/>
      <c r="G131" s="63"/>
      <c r="H131" s="34"/>
      <c r="L131" t="s">
        <v>24</v>
      </c>
      <c r="M131">
        <v>512.79999999999995</v>
      </c>
      <c r="N131">
        <v>21.83</v>
      </c>
      <c r="O131">
        <v>20.28</v>
      </c>
      <c r="P131">
        <v>-7.0999999999999952E-2</v>
      </c>
      <c r="Q131">
        <v>11194.423999999997</v>
      </c>
      <c r="R131">
        <v>-794.83999999999844</v>
      </c>
      <c r="S131">
        <v>-7.0999999999999994E-2</v>
      </c>
    </row>
    <row r="132" spans="1:19" x14ac:dyDescent="0.25">
      <c r="A132" t="s">
        <v>27</v>
      </c>
      <c r="B132" s="35">
        <f>+B126</f>
        <v>456.66500000000002</v>
      </c>
      <c r="C132">
        <f>ROUND(SUMPRODUCT(C126:C130,$B$126:$B$130)/$B$132,2)</f>
        <v>2856.61</v>
      </c>
      <c r="D132">
        <f>ROUND(SUMPRODUCT(D126:D130,$B$126:$B$130)/$B$132,2)</f>
        <v>2676.07</v>
      </c>
      <c r="E132" s="34">
        <f>ROUND(D132/C132,3)-1</f>
        <v>-6.2999999999999945E-2</v>
      </c>
      <c r="F132" s="63">
        <f>SUM(F126:F130)</f>
        <v>1304513.2330999998</v>
      </c>
      <c r="G132" s="63">
        <f>SUM(G126:G130)</f>
        <v>-82447.036199999944</v>
      </c>
      <c r="H132" s="34">
        <f>ROUND(G132/F132,3)</f>
        <v>-6.3E-2</v>
      </c>
    </row>
    <row r="133" spans="1:19" x14ac:dyDescent="0.25">
      <c r="F133" s="63"/>
      <c r="G133" s="63"/>
      <c r="H133" s="34"/>
      <c r="L133" t="s">
        <v>27</v>
      </c>
      <c r="M133">
        <v>521.70000000000005</v>
      </c>
      <c r="N133">
        <v>2840.3</v>
      </c>
      <c r="O133">
        <v>2636.9</v>
      </c>
      <c r="P133">
        <v>-7.1999999999999953E-2</v>
      </c>
      <c r="Q133">
        <v>1481784.1079999998</v>
      </c>
      <c r="R133">
        <v>-106114.39699999982</v>
      </c>
      <c r="S133">
        <v>-7.1999999999999995E-2</v>
      </c>
    </row>
    <row r="134" spans="1:19" x14ac:dyDescent="0.25">
      <c r="A134" t="s">
        <v>28</v>
      </c>
      <c r="F134" s="63"/>
      <c r="G134" s="63"/>
      <c r="H134" s="34"/>
    </row>
    <row r="135" spans="1:19" x14ac:dyDescent="0.25">
      <c r="A135" t="str">
        <f t="shared" ref="A135:D136" si="8">+A116</f>
        <v>pdl</v>
      </c>
      <c r="B135" s="35">
        <f t="shared" si="8"/>
        <v>456.66500000000002</v>
      </c>
      <c r="C135">
        <f t="shared" si="8"/>
        <v>870.84</v>
      </c>
      <c r="D135">
        <f t="shared" si="8"/>
        <v>836.43</v>
      </c>
      <c r="E135" s="34">
        <f>ROUND(D135/C135,3)-1</f>
        <v>-4.0000000000000036E-2</v>
      </c>
      <c r="F135" s="63">
        <f>+B135*C135</f>
        <v>397682.14860000001</v>
      </c>
      <c r="G135" s="63">
        <f>+(D135-C135)*B135</f>
        <v>-15713.842650000039</v>
      </c>
      <c r="H135" s="34">
        <f>ROUND(G135/F135,3)</f>
        <v>-0.04</v>
      </c>
      <c r="L135" t="s">
        <v>28</v>
      </c>
    </row>
    <row r="136" spans="1:19" x14ac:dyDescent="0.25">
      <c r="A136" t="str">
        <f t="shared" si="8"/>
        <v>pdl excess</v>
      </c>
      <c r="B136" s="35">
        <f t="shared" si="8"/>
        <v>439.9</v>
      </c>
      <c r="C136">
        <f t="shared" si="8"/>
        <v>258.64</v>
      </c>
      <c r="D136">
        <f t="shared" si="8"/>
        <v>248.42</v>
      </c>
      <c r="E136" s="34">
        <f>ROUND(D136/C136,3)-1</f>
        <v>-4.0000000000000036E-2</v>
      </c>
      <c r="F136" s="63">
        <f>+B136*C136</f>
        <v>113775.73599999999</v>
      </c>
      <c r="G136" s="63">
        <f>+(D136-C136)*B136</f>
        <v>-4495.7779999999993</v>
      </c>
      <c r="H136" s="34">
        <f>ROUND(G136/F136,3)</f>
        <v>-0.04</v>
      </c>
      <c r="L136" t="s">
        <v>20</v>
      </c>
      <c r="M136">
        <v>521.70000000000005</v>
      </c>
      <c r="N136">
        <v>1011.06</v>
      </c>
      <c r="O136">
        <v>884.68</v>
      </c>
      <c r="P136">
        <v>-0.125</v>
      </c>
      <c r="Q136">
        <v>527470.00199999998</v>
      </c>
      <c r="R136">
        <v>-65932.445999999996</v>
      </c>
      <c r="S136">
        <v>-0.125</v>
      </c>
    </row>
    <row r="137" spans="1:19" x14ac:dyDescent="0.25">
      <c r="F137" s="58"/>
      <c r="G137" s="58"/>
      <c r="H137" s="34"/>
      <c r="L137" t="s">
        <v>21</v>
      </c>
      <c r="M137">
        <v>490.6</v>
      </c>
      <c r="N137">
        <v>261.10000000000002</v>
      </c>
      <c r="O137">
        <v>264.36</v>
      </c>
      <c r="P137">
        <v>1.2000000000000011E-2</v>
      </c>
      <c r="Q137">
        <v>128095.66</v>
      </c>
      <c r="R137">
        <v>1599.3559999999957</v>
      </c>
      <c r="S137">
        <v>1.2E-2</v>
      </c>
    </row>
    <row r="138" spans="1:19" x14ac:dyDescent="0.25">
      <c r="A138" t="s">
        <v>29</v>
      </c>
      <c r="B138" s="35">
        <f>+B135</f>
        <v>456.66500000000002</v>
      </c>
      <c r="C138">
        <f>ROUND(SUMPRODUCT(C135:C136,$B$135:$B$136)/$B$138,2)</f>
        <v>1119.98</v>
      </c>
      <c r="D138">
        <f>ROUND(SUMPRODUCT(D135:D136,$B$135:$B$136)/$B$138,2)</f>
        <v>1075.73</v>
      </c>
      <c r="E138" s="34">
        <f>ROUND(D138/C138,3)-1</f>
        <v>-4.0000000000000036E-2</v>
      </c>
      <c r="F138" s="63">
        <f>+F136+F135</f>
        <v>511457.88459999999</v>
      </c>
      <c r="G138" s="63">
        <f>+G136+G135</f>
        <v>-20209.620650000037</v>
      </c>
      <c r="H138" s="34">
        <f>ROUND(G138/F138,3)</f>
        <v>-0.04</v>
      </c>
    </row>
    <row r="139" spans="1:19" x14ac:dyDescent="0.25">
      <c r="L139" t="s">
        <v>29</v>
      </c>
      <c r="M139">
        <v>521.70000000000005</v>
      </c>
      <c r="N139">
        <v>1256.5999999999999</v>
      </c>
      <c r="O139">
        <v>1133.28</v>
      </c>
      <c r="P139">
        <v>-9.7999999999999976E-2</v>
      </c>
      <c r="Q139">
        <v>655565.66200000001</v>
      </c>
      <c r="R139">
        <v>-64333.09</v>
      </c>
      <c r="S139">
        <v>-9.8000000000000004E-2</v>
      </c>
    </row>
    <row r="140" spans="1:19" x14ac:dyDescent="0.25">
      <c r="F140" s="63"/>
      <c r="G140" s="63"/>
      <c r="H140" s="34"/>
    </row>
    <row r="141" spans="1:19" x14ac:dyDescent="0.25">
      <c r="A141" t="s">
        <v>54</v>
      </c>
      <c r="B141" s="35">
        <f>+B114</f>
        <v>456.66500000000002</v>
      </c>
      <c r="C141">
        <f>+C114</f>
        <v>561.55999999999995</v>
      </c>
      <c r="D141">
        <f>+D114</f>
        <v>549.21</v>
      </c>
      <c r="E141" s="34">
        <f>ROUND(D141/C141,3)-1</f>
        <v>-2.200000000000002E-2</v>
      </c>
      <c r="F141" s="63">
        <f>+B141*C141</f>
        <v>256444.79739999998</v>
      </c>
      <c r="G141" s="63">
        <f>+(D141-C141)*B141</f>
        <v>-5639.8127499999591</v>
      </c>
      <c r="H141" s="34">
        <f>ROUND(G141/F141,3)</f>
        <v>-2.1999999999999999E-2</v>
      </c>
    </row>
    <row r="142" spans="1:19" x14ac:dyDescent="0.25">
      <c r="H142" s="34"/>
      <c r="L142" t="s">
        <v>54</v>
      </c>
      <c r="M142">
        <v>521.70000000000005</v>
      </c>
      <c r="N142">
        <v>554.19000000000005</v>
      </c>
      <c r="O142">
        <v>570.27</v>
      </c>
      <c r="P142">
        <v>2.8999999999999915E-2</v>
      </c>
      <c r="Q142">
        <v>289120.92300000007</v>
      </c>
      <c r="R142">
        <v>8388.9359999999633</v>
      </c>
      <c r="S142">
        <v>2.9000000000000001E-2</v>
      </c>
    </row>
    <row r="143" spans="1:19" ht="13.8" thickBot="1" x14ac:dyDescent="0.3">
      <c r="H143" s="34"/>
    </row>
    <row r="144" spans="1:19" ht="13.8" thickBot="1" x14ac:dyDescent="0.3">
      <c r="A144" s="65" t="s">
        <v>67</v>
      </c>
      <c r="B144" s="67"/>
      <c r="C144" s="67">
        <f>C132+C138+C141</f>
        <v>4538.1499999999996</v>
      </c>
      <c r="D144" s="67">
        <f>D132+D138+D141</f>
        <v>4301.01</v>
      </c>
      <c r="E144" s="73">
        <f>ROUND(D144/C144,3)-1</f>
        <v>-5.2000000000000046E-2</v>
      </c>
      <c r="H144" s="34"/>
      <c r="L144" t="s">
        <v>28</v>
      </c>
    </row>
    <row r="145" spans="1:19" x14ac:dyDescent="0.25">
      <c r="H145" s="34"/>
      <c r="L145" t="s">
        <v>56</v>
      </c>
      <c r="M145">
        <v>68.474999999999994</v>
      </c>
      <c r="N145">
        <v>478.95383132456539</v>
      </c>
      <c r="O145">
        <v>386.51574187892425</v>
      </c>
      <c r="P145">
        <v>-0.19299999999999995</v>
      </c>
      <c r="Q145">
        <v>32796.363599949618</v>
      </c>
      <c r="R145">
        <v>-6329.6981747902782</v>
      </c>
      <c r="S145">
        <v>-0.193</v>
      </c>
    </row>
    <row r="146" spans="1:19" x14ac:dyDescent="0.25">
      <c r="C146" t="s">
        <v>38</v>
      </c>
      <c r="E146">
        <v>956.9387999999999</v>
      </c>
      <c r="F146">
        <v>3193.51</v>
      </c>
      <c r="G146">
        <v>4230.57</v>
      </c>
      <c r="H146" s="34"/>
      <c r="I146">
        <v>271.85000000000002</v>
      </c>
      <c r="J146">
        <v>1698.071371332072</v>
      </c>
      <c r="K146">
        <v>1957.1598455599878</v>
      </c>
      <c r="L146" t="s">
        <v>55</v>
      </c>
      <c r="M146">
        <v>53.4</v>
      </c>
      <c r="N146">
        <v>1739.1723090804403</v>
      </c>
      <c r="O146">
        <v>1659.1703828627399</v>
      </c>
      <c r="P146">
        <v>-4.6000000000000041E-2</v>
      </c>
      <c r="Q146">
        <v>92871.801304895504</v>
      </c>
      <c r="R146">
        <v>-4272.102860025203</v>
      </c>
      <c r="S146">
        <v>-4.5999999999999999E-2</v>
      </c>
    </row>
    <row r="147" spans="1:19" x14ac:dyDescent="0.25">
      <c r="H147" s="34"/>
      <c r="L147" t="s">
        <v>64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</row>
    <row r="148" spans="1:19" x14ac:dyDescent="0.25">
      <c r="A148" t="s">
        <v>68</v>
      </c>
      <c r="H148" s="34"/>
    </row>
    <row r="149" spans="1:19" x14ac:dyDescent="0.25">
      <c r="A149" t="s">
        <v>56</v>
      </c>
      <c r="B149" s="35">
        <v>62.066666666666663</v>
      </c>
      <c r="C149" s="35">
        <v>416.76154672395279</v>
      </c>
      <c r="D149" s="35">
        <v>459.88093978773412</v>
      </c>
      <c r="E149" s="34">
        <f>ROUND(D149/C149,3)-1</f>
        <v>0.10299999999999998</v>
      </c>
      <c r="F149" s="63">
        <f>B149*C149</f>
        <v>25867</v>
      </c>
      <c r="G149" s="63">
        <f>(D149-C149)*B149</f>
        <v>2676.2769961586946</v>
      </c>
      <c r="H149" s="34">
        <f>ROUND(G149/F149,3)</f>
        <v>0.10299999999999999</v>
      </c>
      <c r="K149">
        <f>B149*D149</f>
        <v>28543.276996158696</v>
      </c>
      <c r="L149" t="s">
        <v>77</v>
      </c>
      <c r="M149">
        <v>68.474999999999994</v>
      </c>
      <c r="N149">
        <v>1835.24</v>
      </c>
      <c r="O149">
        <v>1680.41</v>
      </c>
      <c r="P149">
        <v>-8.3999999999999964E-2</v>
      </c>
      <c r="Q149">
        <v>125668.16490484512</v>
      </c>
      <c r="R149">
        <v>-10601.801034815482</v>
      </c>
      <c r="S149">
        <v>-8.4000000000000005E-2</v>
      </c>
    </row>
    <row r="150" spans="1:19" x14ac:dyDescent="0.25">
      <c r="A150" t="s">
        <v>55</v>
      </c>
      <c r="B150" s="35">
        <v>48.983333333333327</v>
      </c>
      <c r="C150" s="35">
        <v>1962.1980265396396</v>
      </c>
      <c r="D150" s="35">
        <v>2075.5538669173129</v>
      </c>
      <c r="E150" s="34">
        <f>ROUND(D150/C150,3)-1</f>
        <v>5.8000000000000052E-2</v>
      </c>
      <c r="F150" s="63">
        <f>B150*C150</f>
        <v>96115</v>
      </c>
      <c r="G150" s="63">
        <f>(D150-C150)*B150</f>
        <v>5552.5469144996969</v>
      </c>
      <c r="H150" s="34">
        <f>ROUND(G150/F150,3)</f>
        <v>5.8000000000000003E-2</v>
      </c>
      <c r="K150">
        <f>B150*D150</f>
        <v>101667.5469144997</v>
      </c>
      <c r="L150" t="s">
        <v>65</v>
      </c>
      <c r="M150">
        <v>68.474999999999994</v>
      </c>
      <c r="N150">
        <v>1356.29</v>
      </c>
      <c r="O150">
        <v>1293.9000000000001</v>
      </c>
      <c r="P150">
        <v>-4.6000000000000041E-2</v>
      </c>
      <c r="Q150">
        <v>92871.801304895504</v>
      </c>
      <c r="R150">
        <v>-4272.102860025203</v>
      </c>
      <c r="S150">
        <v>-4.5999999999999999E-2</v>
      </c>
    </row>
    <row r="151" spans="1:19" x14ac:dyDescent="0.25">
      <c r="A151" t="s">
        <v>64</v>
      </c>
      <c r="B151" s="35"/>
      <c r="C151" s="35"/>
      <c r="D151" s="35"/>
      <c r="E151" s="34"/>
      <c r="F151" s="63"/>
      <c r="G151" s="63"/>
      <c r="H151" s="34"/>
    </row>
    <row r="152" spans="1:19" ht="13.8" thickBot="1" x14ac:dyDescent="0.3">
      <c r="B152" s="35"/>
      <c r="C152" s="35"/>
      <c r="D152" s="35"/>
      <c r="E152" s="34"/>
      <c r="H152" s="34"/>
      <c r="L152" t="s">
        <v>25</v>
      </c>
      <c r="Q152">
        <v>2552138.8579048449</v>
      </c>
      <c r="R152">
        <v>-172660.35203481535</v>
      </c>
      <c r="S152">
        <v>-6.8000000000000005E-2</v>
      </c>
    </row>
    <row r="153" spans="1:19" ht="13.8" thickBot="1" x14ac:dyDescent="0.3">
      <c r="A153" t="s">
        <v>69</v>
      </c>
      <c r="B153" s="35">
        <f>B149</f>
        <v>62.066666666666663</v>
      </c>
      <c r="C153">
        <f>ROUND(SUMPRODUCT(C149:C151,$B$149:$B$151)/$B$153,2)</f>
        <v>1965.34</v>
      </c>
      <c r="D153">
        <f>ROUND(SUMPRODUCT(D149:D151,$B$149:$B$151)/$B$153,2)</f>
        <v>2097.92</v>
      </c>
      <c r="E153" s="64">
        <f>ROUND(D153/C153,3)-1</f>
        <v>6.6999999999999948E-2</v>
      </c>
      <c r="F153" s="63">
        <f>+F151+F150+F149</f>
        <v>121982</v>
      </c>
      <c r="G153" s="63">
        <f>+G151+G150+G149</f>
        <v>8228.8239106583915</v>
      </c>
      <c r="H153" s="72">
        <f>ROUND(G153/F153,3)</f>
        <v>6.7000000000000004E-2</v>
      </c>
    </row>
    <row r="154" spans="1:19" x14ac:dyDescent="0.25">
      <c r="A154" t="s">
        <v>65</v>
      </c>
      <c r="B154" s="35">
        <f>B149</f>
        <v>62.066666666666663</v>
      </c>
      <c r="C154">
        <f>ROUND(SUMPRODUCT(C150:C151,$B$150:$B$151)/$B$154,2)</f>
        <v>1548.58</v>
      </c>
      <c r="D154">
        <f>ROUND(SUMPRODUCT(D150:D151,$B$150:$B$151)/$B$154,2)</f>
        <v>1638.04</v>
      </c>
      <c r="E154" s="64">
        <f>ROUND(D154/C154,3)-1</f>
        <v>5.8000000000000052E-2</v>
      </c>
      <c r="F154" s="63">
        <f>F150+F151</f>
        <v>96115</v>
      </c>
      <c r="G154" s="63">
        <f>G150+G151</f>
        <v>5552.5469144996969</v>
      </c>
      <c r="H154" s="34">
        <f>ROUND(G154/F154,3)</f>
        <v>5.8000000000000003E-2</v>
      </c>
      <c r="P154" t="s">
        <v>75</v>
      </c>
      <c r="Q154">
        <v>2426470.6929999995</v>
      </c>
      <c r="R154">
        <v>-162058.55099999986</v>
      </c>
      <c r="S154">
        <v>-6.7000000000000004E-2</v>
      </c>
    </row>
    <row r="155" spans="1:19" x14ac:dyDescent="0.25">
      <c r="F155" s="63"/>
      <c r="G155" s="63"/>
      <c r="H155" s="34"/>
    </row>
    <row r="156" spans="1:19" x14ac:dyDescent="0.25">
      <c r="A156" t="s">
        <v>25</v>
      </c>
      <c r="F156" s="58">
        <f>+F141+F138+F132+F153</f>
        <v>2194397.9150999999</v>
      </c>
      <c r="G156" s="58">
        <f>+G141+G138+G132+G153</f>
        <v>-100067.64568934155</v>
      </c>
      <c r="H156" s="59">
        <f>ROUND(G156/F156,3)</f>
        <v>-4.5999999999999999E-2</v>
      </c>
    </row>
    <row r="157" spans="1:19" x14ac:dyDescent="0.25">
      <c r="H157" s="34"/>
    </row>
    <row r="158" spans="1:19" x14ac:dyDescent="0.25">
      <c r="H158" s="34"/>
    </row>
    <row r="159" spans="1:19" x14ac:dyDescent="0.25">
      <c r="H159" s="34"/>
    </row>
    <row r="160" spans="1:19" x14ac:dyDescent="0.25">
      <c r="F160" s="58"/>
      <c r="G160" s="58"/>
      <c r="H160" s="34"/>
    </row>
    <row r="161" spans="5:8" x14ac:dyDescent="0.25">
      <c r="G161" s="58"/>
    </row>
    <row r="162" spans="5:8" x14ac:dyDescent="0.25">
      <c r="E162" s="34"/>
      <c r="F162" s="63"/>
      <c r="G162" s="63"/>
      <c r="H162" s="34"/>
    </row>
    <row r="163" spans="5:8" x14ac:dyDescent="0.25">
      <c r="F163" s="58"/>
      <c r="G163" s="63"/>
      <c r="H163" s="34"/>
    </row>
  </sheetData>
  <phoneticPr fontId="10" type="noConversion"/>
  <pageMargins left="0.75" right="0.75" top="1" bottom="1" header="0.5" footer="0.5"/>
  <pageSetup scale="31" fitToWidth="2" orientation="portrait" horizontalDpi="300" verticalDpi="300" r:id="rId1"/>
  <headerFooter alignWithMargins="0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63"/>
  <sheetViews>
    <sheetView view="pageBreakPreview" topLeftCell="A19" zoomScaleNormal="100" workbookViewId="0"/>
  </sheetViews>
  <sheetFormatPr defaultRowHeight="13.2" x14ac:dyDescent="0.25"/>
  <cols>
    <col min="1" max="1" width="12" customWidth="1"/>
    <col min="2" max="2" width="10.33203125" customWidth="1"/>
    <col min="3" max="3" width="14.33203125" customWidth="1"/>
    <col min="4" max="4" width="13.44140625" customWidth="1"/>
    <col min="5" max="5" width="13.77734375" customWidth="1"/>
    <col min="6" max="6" width="17.109375" bestFit="1" customWidth="1"/>
    <col min="7" max="7" width="18" bestFit="1" customWidth="1"/>
    <col min="8" max="8" width="16.109375" customWidth="1"/>
    <col min="9" max="9" width="12.109375" customWidth="1"/>
  </cols>
  <sheetData>
    <row r="1" spans="1:13" x14ac:dyDescent="0.25">
      <c r="A1" s="4" t="s">
        <v>72</v>
      </c>
      <c r="B1" s="4"/>
      <c r="C1" s="4"/>
      <c r="D1" s="4"/>
      <c r="E1" s="4"/>
      <c r="F1" s="4"/>
      <c r="G1" s="4"/>
      <c r="H1" s="4"/>
    </row>
    <row r="2" spans="1:13" x14ac:dyDescent="0.25">
      <c r="A2" s="4"/>
      <c r="C2" s="4"/>
      <c r="D2" s="4"/>
      <c r="E2" s="4"/>
      <c r="F2" s="4"/>
      <c r="G2" s="4"/>
      <c r="H2" s="4"/>
    </row>
    <row r="3" spans="1:13" x14ac:dyDescent="0.25">
      <c r="A3" s="4"/>
      <c r="B3" s="4"/>
      <c r="C3" s="4"/>
      <c r="D3" s="4"/>
      <c r="E3" s="4"/>
      <c r="F3" s="4"/>
      <c r="G3" s="4"/>
      <c r="H3" s="4"/>
      <c r="K3" s="74"/>
      <c r="L3" s="74"/>
      <c r="M3" s="74"/>
    </row>
    <row r="4" spans="1:13" x14ac:dyDescent="0.25">
      <c r="C4" s="13" t="s">
        <v>9</v>
      </c>
      <c r="D4" s="13" t="s">
        <v>10</v>
      </c>
      <c r="E4" s="12" t="s">
        <v>11</v>
      </c>
      <c r="F4" s="12"/>
      <c r="G4" s="12"/>
      <c r="H4" s="12"/>
      <c r="K4" s="74"/>
      <c r="L4" s="74"/>
      <c r="M4" s="74"/>
    </row>
    <row r="5" spans="1:13" x14ac:dyDescent="0.25">
      <c r="B5" s="14" t="s">
        <v>13</v>
      </c>
      <c r="C5" s="15" t="s">
        <v>14</v>
      </c>
      <c r="D5" s="15" t="s">
        <v>14</v>
      </c>
      <c r="E5" s="16" t="s">
        <v>15</v>
      </c>
      <c r="F5" s="16"/>
      <c r="G5" s="16"/>
      <c r="H5" s="16"/>
      <c r="I5" s="14"/>
      <c r="K5" s="74"/>
      <c r="L5" s="74"/>
      <c r="M5" s="74"/>
    </row>
    <row r="6" spans="1:13" ht="13.8" thickBot="1" x14ac:dyDescent="0.3">
      <c r="K6" s="74"/>
      <c r="L6" s="74"/>
      <c r="M6" s="74"/>
    </row>
    <row r="7" spans="1:13" x14ac:dyDescent="0.25">
      <c r="A7" t="s">
        <v>17</v>
      </c>
      <c r="B7" s="51">
        <v>571.4</v>
      </c>
      <c r="C7" s="52">
        <v>4293.07</v>
      </c>
      <c r="D7" s="52">
        <v>3756.44</v>
      </c>
      <c r="E7" s="20">
        <f>(D7-C7)/C7</f>
        <v>-0.12499912649921843</v>
      </c>
      <c r="G7" s="16"/>
      <c r="K7" s="74"/>
      <c r="L7" s="74"/>
      <c r="M7" s="74"/>
    </row>
    <row r="8" spans="1:13" x14ac:dyDescent="0.25">
      <c r="A8" t="s">
        <v>18</v>
      </c>
      <c r="B8" s="53">
        <v>571.4</v>
      </c>
      <c r="C8" s="54">
        <v>1112.68</v>
      </c>
      <c r="D8" s="54">
        <v>973.6</v>
      </c>
      <c r="E8" s="22">
        <f t="shared" ref="E8:E14" si="0">(D8-C8)/C8</f>
        <v>-0.12499550634504084</v>
      </c>
      <c r="G8" s="16"/>
      <c r="K8" s="74"/>
      <c r="L8" s="74"/>
      <c r="M8" s="74"/>
    </row>
    <row r="9" spans="1:13" x14ac:dyDescent="0.25">
      <c r="A9" t="s">
        <v>19</v>
      </c>
      <c r="B9" s="53">
        <v>105.9</v>
      </c>
      <c r="C9" s="54">
        <v>1712.77</v>
      </c>
      <c r="D9" s="54">
        <v>1924.44</v>
      </c>
      <c r="E9" s="22">
        <f t="shared" si="0"/>
        <v>0.12358343502046397</v>
      </c>
      <c r="G9" s="16"/>
      <c r="K9" s="74"/>
      <c r="L9" s="74"/>
      <c r="M9" s="74"/>
    </row>
    <row r="10" spans="1:13" x14ac:dyDescent="0.25">
      <c r="A10" t="s">
        <v>20</v>
      </c>
      <c r="B10" s="53">
        <v>571.4</v>
      </c>
      <c r="C10" s="54">
        <v>1429.35</v>
      </c>
      <c r="D10" s="54">
        <v>1359.21</v>
      </c>
      <c r="E10" s="22">
        <f t="shared" si="0"/>
        <v>-4.9071256165389779E-2</v>
      </c>
      <c r="G10" s="16"/>
      <c r="K10" s="74"/>
      <c r="L10" s="74"/>
      <c r="M10" s="74"/>
    </row>
    <row r="11" spans="1:13" x14ac:dyDescent="0.25">
      <c r="A11" t="s">
        <v>21</v>
      </c>
      <c r="B11" s="53">
        <v>553</v>
      </c>
      <c r="C11" s="54">
        <v>353.05</v>
      </c>
      <c r="D11" s="54">
        <v>390.09</v>
      </c>
      <c r="E11" s="22">
        <f t="shared" si="0"/>
        <v>0.10491431808525693</v>
      </c>
      <c r="G11" s="16"/>
      <c r="K11" s="74"/>
      <c r="L11" s="74"/>
      <c r="M11" s="74"/>
    </row>
    <row r="12" spans="1:13" x14ac:dyDescent="0.25">
      <c r="A12" t="s">
        <v>22</v>
      </c>
      <c r="B12" s="53">
        <v>571.4</v>
      </c>
      <c r="C12" s="54">
        <v>88</v>
      </c>
      <c r="D12" s="54">
        <v>38</v>
      </c>
      <c r="E12" s="22">
        <f t="shared" si="0"/>
        <v>-0.56818181818181823</v>
      </c>
      <c r="G12" s="16"/>
    </row>
    <row r="13" spans="1:13" x14ac:dyDescent="0.25">
      <c r="A13" t="s">
        <v>23</v>
      </c>
      <c r="B13" s="53">
        <v>26.3</v>
      </c>
      <c r="C13" s="54">
        <v>25.03</v>
      </c>
      <c r="D13" s="54">
        <v>11.71</v>
      </c>
      <c r="E13" s="22">
        <f t="shared" si="0"/>
        <v>-0.53216140631242503</v>
      </c>
      <c r="G13" s="16"/>
    </row>
    <row r="14" spans="1:13" ht="13.8" thickBot="1" x14ac:dyDescent="0.3">
      <c r="A14" t="s">
        <v>24</v>
      </c>
      <c r="B14" s="55">
        <v>557.70000000000005</v>
      </c>
      <c r="C14" s="56">
        <v>1.1200000000000001</v>
      </c>
      <c r="D14" s="56">
        <v>1.05</v>
      </c>
      <c r="E14" s="25">
        <f t="shared" si="0"/>
        <v>-6.2500000000000056E-2</v>
      </c>
      <c r="G14" s="16"/>
    </row>
    <row r="16" spans="1:13" x14ac:dyDescent="0.25">
      <c r="A16" t="s">
        <v>25</v>
      </c>
      <c r="B16" s="35">
        <f>+B7</f>
        <v>571.4</v>
      </c>
      <c r="C16" s="35">
        <f>ROUND(SUMPRODUCT(C7:C14,$B$7:$B$14)/$B$16,2)</f>
        <v>7584.46</v>
      </c>
      <c r="D16" s="35">
        <f>ROUND(SUMPRODUCT(D7:D14,$B$7:$B$14)/$B$16,2)</f>
        <v>6863.01</v>
      </c>
      <c r="E16" s="1">
        <f>ROUND(D16/C16,3)-1</f>
        <v>-9.4999999999999973E-2</v>
      </c>
      <c r="F16" s="1"/>
      <c r="G16" s="1"/>
      <c r="H16" s="1"/>
    </row>
    <row r="17" spans="1:18" x14ac:dyDescent="0.25">
      <c r="K17" t="s">
        <v>76</v>
      </c>
    </row>
    <row r="19" spans="1:18" x14ac:dyDescent="0.25">
      <c r="A19" t="s">
        <v>26</v>
      </c>
      <c r="K19" t="s">
        <v>26</v>
      </c>
    </row>
    <row r="20" spans="1:18" x14ac:dyDescent="0.25">
      <c r="A20" t="s">
        <v>17</v>
      </c>
      <c r="B20" s="35">
        <f>+B7</f>
        <v>571.4</v>
      </c>
      <c r="C20">
        <f>+C7</f>
        <v>4293.07</v>
      </c>
      <c r="D20">
        <f>+D7</f>
        <v>3756.44</v>
      </c>
      <c r="E20" s="1">
        <f>ROUND(D20/C20,3)-1</f>
        <v>-0.125</v>
      </c>
      <c r="F20" s="57">
        <f>+C20*B20</f>
        <v>2453060.1979999999</v>
      </c>
      <c r="G20" s="57">
        <f>+(D20-C20)*B20</f>
        <v>-306630.38199999981</v>
      </c>
      <c r="H20" s="1">
        <f>ROUND(G20/F20,3)</f>
        <v>-0.125</v>
      </c>
      <c r="K20" t="s">
        <v>17</v>
      </c>
      <c r="L20">
        <v>571.4</v>
      </c>
      <c r="M20">
        <v>4293.07</v>
      </c>
      <c r="N20">
        <v>3756.44</v>
      </c>
      <c r="O20">
        <v>-0.125</v>
      </c>
      <c r="P20">
        <v>2453060.1979999999</v>
      </c>
      <c r="Q20">
        <v>-306630.38199999981</v>
      </c>
      <c r="R20">
        <v>-0.125</v>
      </c>
    </row>
    <row r="21" spans="1:18" x14ac:dyDescent="0.25">
      <c r="A21" t="s">
        <v>19</v>
      </c>
      <c r="B21" s="35">
        <f>+B9</f>
        <v>105.9</v>
      </c>
      <c r="C21">
        <f>+C9</f>
        <v>1712.77</v>
      </c>
      <c r="D21">
        <f>+D9</f>
        <v>1924.44</v>
      </c>
      <c r="E21" s="1">
        <f>ROUND(D21/C21,3)-1</f>
        <v>0.12400000000000011</v>
      </c>
      <c r="F21" s="57">
        <f>+C21*B21</f>
        <v>181382.34299999999</v>
      </c>
      <c r="G21" s="57">
        <f>+(D21-C21)*B21</f>
        <v>22415.85300000001</v>
      </c>
      <c r="H21" s="1">
        <f>ROUND(G21/F21,3)</f>
        <v>0.124</v>
      </c>
      <c r="K21" t="s">
        <v>19</v>
      </c>
      <c r="L21">
        <v>105.9</v>
      </c>
      <c r="M21">
        <v>1712.77</v>
      </c>
      <c r="N21">
        <v>1924.44</v>
      </c>
      <c r="O21">
        <v>0.12400000000000011</v>
      </c>
      <c r="P21">
        <v>181382.34299999999</v>
      </c>
      <c r="Q21">
        <v>22415.85300000001</v>
      </c>
      <c r="R21">
        <v>0.124</v>
      </c>
    </row>
    <row r="22" spans="1:18" x14ac:dyDescent="0.25">
      <c r="A22" t="s">
        <v>22</v>
      </c>
      <c r="B22" s="35">
        <f t="shared" ref="B22:D24" si="1">+B12</f>
        <v>571.4</v>
      </c>
      <c r="C22">
        <f t="shared" si="1"/>
        <v>88</v>
      </c>
      <c r="D22">
        <f t="shared" si="1"/>
        <v>38</v>
      </c>
      <c r="E22" s="1">
        <f>ROUND(D22/C22,3)-1</f>
        <v>-0.56800000000000006</v>
      </c>
      <c r="F22" s="57">
        <f>+C22*B22</f>
        <v>50283.199999999997</v>
      </c>
      <c r="G22" s="57">
        <f>+(D22-C22)*B22</f>
        <v>-28570</v>
      </c>
      <c r="H22" s="1">
        <f>ROUND(G22/F22,3)</f>
        <v>-0.56799999999999995</v>
      </c>
      <c r="K22" t="s">
        <v>22</v>
      </c>
      <c r="L22">
        <v>571.4</v>
      </c>
      <c r="M22">
        <v>88</v>
      </c>
      <c r="N22">
        <v>38</v>
      </c>
      <c r="O22">
        <v>-0.56800000000000006</v>
      </c>
      <c r="P22">
        <v>50283.199999999997</v>
      </c>
      <c r="Q22">
        <v>-28570</v>
      </c>
      <c r="R22">
        <v>-0.56799999999999995</v>
      </c>
    </row>
    <row r="23" spans="1:18" x14ac:dyDescent="0.25">
      <c r="A23" t="s">
        <v>23</v>
      </c>
      <c r="B23" s="35">
        <f t="shared" si="1"/>
        <v>26.3</v>
      </c>
      <c r="C23">
        <f t="shared" si="1"/>
        <v>25.03</v>
      </c>
      <c r="D23">
        <f t="shared" si="1"/>
        <v>11.71</v>
      </c>
      <c r="E23" s="1">
        <f>ROUND(D23/C23,3)-1</f>
        <v>-0.53200000000000003</v>
      </c>
      <c r="F23" s="57">
        <f>+C23*B23</f>
        <v>658.2890000000001</v>
      </c>
      <c r="G23" s="57">
        <f>+(D23-C23)*B23</f>
        <v>-350.31600000000003</v>
      </c>
      <c r="H23" s="1">
        <f>ROUND(G23/F23,3)</f>
        <v>-0.53200000000000003</v>
      </c>
      <c r="K23" t="s">
        <v>23</v>
      </c>
      <c r="L23">
        <v>26.3</v>
      </c>
      <c r="M23">
        <v>25.03</v>
      </c>
      <c r="N23">
        <v>11.71</v>
      </c>
      <c r="O23">
        <v>-0.53200000000000003</v>
      </c>
      <c r="P23">
        <v>658.2890000000001</v>
      </c>
      <c r="Q23">
        <v>-350.31600000000003</v>
      </c>
      <c r="R23">
        <v>-0.53200000000000003</v>
      </c>
    </row>
    <row r="24" spans="1:18" x14ac:dyDescent="0.25">
      <c r="A24" t="s">
        <v>24</v>
      </c>
      <c r="B24" s="35">
        <f t="shared" si="1"/>
        <v>557.70000000000005</v>
      </c>
      <c r="C24">
        <f t="shared" si="1"/>
        <v>1.1200000000000001</v>
      </c>
      <c r="D24">
        <f t="shared" si="1"/>
        <v>1.05</v>
      </c>
      <c r="E24" s="1">
        <f>ROUND(D24/C24,3)-1</f>
        <v>-6.2000000000000055E-2</v>
      </c>
      <c r="F24" s="57">
        <f>+C24*B24</f>
        <v>624.62400000000014</v>
      </c>
      <c r="G24" s="57">
        <f>+(D24-C24)*B24</f>
        <v>-39.039000000000037</v>
      </c>
      <c r="H24" s="1">
        <f>ROUND(G24/F24,3)</f>
        <v>-6.3E-2</v>
      </c>
      <c r="K24" t="s">
        <v>24</v>
      </c>
      <c r="L24">
        <v>557.70000000000005</v>
      </c>
      <c r="M24">
        <v>1.1200000000000001</v>
      </c>
      <c r="N24">
        <v>1.05</v>
      </c>
      <c r="O24">
        <v>-6.2000000000000055E-2</v>
      </c>
      <c r="P24">
        <v>624.62400000000014</v>
      </c>
      <c r="Q24">
        <v>-39.039000000000037</v>
      </c>
      <c r="R24">
        <v>-6.3E-2</v>
      </c>
    </row>
    <row r="25" spans="1:18" x14ac:dyDescent="0.25">
      <c r="F25" s="57"/>
      <c r="G25" s="57"/>
      <c r="H25" s="1"/>
    </row>
    <row r="26" spans="1:18" x14ac:dyDescent="0.25">
      <c r="A26" t="s">
        <v>27</v>
      </c>
      <c r="B26" s="35">
        <f>+B20</f>
        <v>571.4</v>
      </c>
      <c r="C26">
        <f>ROUND(SUMPRODUCT(C20:C24,$B$20:$B$24)/$B$26,2)</f>
        <v>4700.75</v>
      </c>
      <c r="D26">
        <f>ROUND(SUMPRODUCT(D20:D24,$B$20:$B$24)/$B$26,2)</f>
        <v>4152.67</v>
      </c>
      <c r="E26" s="1">
        <f>ROUND(D26/C26,3)-1</f>
        <v>-0.11699999999999999</v>
      </c>
      <c r="F26" s="57">
        <f>SUM(F20:F24)</f>
        <v>2686008.6539999996</v>
      </c>
      <c r="G26" s="57">
        <f>SUM(G20:G24)</f>
        <v>-313173.88399999979</v>
      </c>
      <c r="H26" s="1">
        <f>ROUND(G26/F26,3)</f>
        <v>-0.11700000000000001</v>
      </c>
      <c r="K26" t="s">
        <v>27</v>
      </c>
      <c r="L26">
        <v>571.4</v>
      </c>
      <c r="M26">
        <v>4700.75</v>
      </c>
      <c r="N26">
        <v>4152.67</v>
      </c>
      <c r="O26">
        <v>-0.11699999999999999</v>
      </c>
      <c r="P26">
        <v>2686008.6539999996</v>
      </c>
      <c r="Q26">
        <v>-313173.88399999979</v>
      </c>
      <c r="R26">
        <v>-0.11700000000000001</v>
      </c>
    </row>
    <row r="27" spans="1:18" x14ac:dyDescent="0.25">
      <c r="B27" s="35"/>
      <c r="F27" s="57"/>
      <c r="G27" s="57"/>
      <c r="H27" s="1"/>
    </row>
    <row r="28" spans="1:18" x14ac:dyDescent="0.25">
      <c r="A28" t="s">
        <v>28</v>
      </c>
      <c r="B28" s="35"/>
      <c r="F28" s="57"/>
      <c r="G28" s="57"/>
      <c r="H28" s="1"/>
      <c r="K28" t="s">
        <v>28</v>
      </c>
    </row>
    <row r="29" spans="1:18" x14ac:dyDescent="0.25">
      <c r="A29" t="str">
        <f t="shared" ref="A29:D30" si="2">+A10</f>
        <v>pdl</v>
      </c>
      <c r="B29" s="35">
        <f t="shared" si="2"/>
        <v>571.4</v>
      </c>
      <c r="C29">
        <f t="shared" si="2"/>
        <v>1429.35</v>
      </c>
      <c r="D29">
        <f t="shared" si="2"/>
        <v>1359.21</v>
      </c>
      <c r="E29" s="1">
        <f>ROUND(D29/C29,3)-1</f>
        <v>-4.9000000000000044E-2</v>
      </c>
      <c r="F29" s="57">
        <f>+B29*C29</f>
        <v>816730.59</v>
      </c>
      <c r="G29" s="57">
        <f>+(D29-C29)*B29</f>
        <v>-40077.995999999926</v>
      </c>
      <c r="H29" s="1">
        <f>ROUND(G29/F29,3)</f>
        <v>-4.9000000000000002E-2</v>
      </c>
      <c r="K29" t="s">
        <v>20</v>
      </c>
      <c r="L29">
        <v>571.4</v>
      </c>
      <c r="M29">
        <v>1429.35</v>
      </c>
      <c r="N29">
        <v>1359.21</v>
      </c>
      <c r="O29">
        <v>-4.9000000000000044E-2</v>
      </c>
      <c r="P29">
        <v>816730.59</v>
      </c>
      <c r="Q29">
        <v>-40077.995999999926</v>
      </c>
      <c r="R29">
        <v>-4.9000000000000002E-2</v>
      </c>
    </row>
    <row r="30" spans="1:18" x14ac:dyDescent="0.25">
      <c r="A30" t="str">
        <f t="shared" si="2"/>
        <v>pdl excess</v>
      </c>
      <c r="B30" s="35">
        <f t="shared" si="2"/>
        <v>553</v>
      </c>
      <c r="C30">
        <f t="shared" si="2"/>
        <v>353.05</v>
      </c>
      <c r="D30">
        <f t="shared" si="2"/>
        <v>390.09</v>
      </c>
      <c r="E30" s="1">
        <f>ROUND(D30/C30,3)-1</f>
        <v>0.10499999999999998</v>
      </c>
      <c r="F30" s="57">
        <f>+B30*C30</f>
        <v>195236.65</v>
      </c>
      <c r="G30" s="57">
        <f>+(D30-C30)*B30</f>
        <v>20483.119999999981</v>
      </c>
      <c r="H30" s="1">
        <f>ROUND(G30/F30,3)</f>
        <v>0.105</v>
      </c>
      <c r="K30" t="s">
        <v>21</v>
      </c>
      <c r="L30">
        <v>553</v>
      </c>
      <c r="M30">
        <v>353.05</v>
      </c>
      <c r="N30">
        <v>390.09</v>
      </c>
      <c r="O30">
        <v>0.105</v>
      </c>
      <c r="P30">
        <v>195236.65</v>
      </c>
      <c r="Q30">
        <v>20483.12</v>
      </c>
      <c r="R30">
        <v>0.105</v>
      </c>
    </row>
    <row r="31" spans="1:18" x14ac:dyDescent="0.25">
      <c r="F31" s="58"/>
      <c r="G31" s="58"/>
      <c r="H31" s="1"/>
    </row>
    <row r="32" spans="1:18" x14ac:dyDescent="0.25">
      <c r="A32" t="s">
        <v>29</v>
      </c>
      <c r="B32" s="35">
        <f>+B29</f>
        <v>571.4</v>
      </c>
      <c r="C32">
        <f>ROUND(SUMPRODUCT(C29:C30,$B$29:$B$30)/$B$32,2)</f>
        <v>1771.03</v>
      </c>
      <c r="D32">
        <f>ROUND(SUMPRODUCT(D29:D30,$B$29:$B$30)/$B$32,2)</f>
        <v>1736.74</v>
      </c>
      <c r="E32" s="1">
        <f>ROUND(D32/C32,3)-1</f>
        <v>-1.9000000000000017E-2</v>
      </c>
      <c r="F32" s="57">
        <f>+F30+F29</f>
        <v>1011967.24</v>
      </c>
      <c r="G32" s="57">
        <f>+G30+G29</f>
        <v>-19594.875999999946</v>
      </c>
      <c r="H32" s="1">
        <f>ROUND(G32/F32,3)</f>
        <v>-1.9E-2</v>
      </c>
      <c r="K32" t="s">
        <v>29</v>
      </c>
      <c r="L32">
        <v>571.4</v>
      </c>
      <c r="M32">
        <v>1771.03</v>
      </c>
      <c r="N32">
        <v>1736.74</v>
      </c>
      <c r="O32">
        <v>-1.9000000000000017E-2</v>
      </c>
      <c r="P32">
        <v>1011967.24</v>
      </c>
      <c r="Q32">
        <v>-19594.875999999946</v>
      </c>
      <c r="R32">
        <v>-1.9E-2</v>
      </c>
    </row>
    <row r="33" spans="1:18" x14ac:dyDescent="0.25">
      <c r="B33" s="35"/>
    </row>
    <row r="34" spans="1:18" x14ac:dyDescent="0.25">
      <c r="B34" s="35"/>
      <c r="F34" s="57"/>
      <c r="G34" s="57"/>
      <c r="H34" s="1"/>
    </row>
    <row r="35" spans="1:18" x14ac:dyDescent="0.25">
      <c r="A35" t="s">
        <v>54</v>
      </c>
      <c r="B35" s="35">
        <f>+B8</f>
        <v>571.4</v>
      </c>
      <c r="C35">
        <f>+C8</f>
        <v>1112.68</v>
      </c>
      <c r="D35">
        <f>+D8</f>
        <v>973.6</v>
      </c>
      <c r="E35" s="1">
        <f>ROUND(D35/C35,3)-1</f>
        <v>-0.125</v>
      </c>
      <c r="F35" s="57">
        <f>+B35*C35</f>
        <v>635785.35199999996</v>
      </c>
      <c r="G35" s="57">
        <f>+(D35-C35)*B35</f>
        <v>-79470.31200000002</v>
      </c>
      <c r="H35" s="1">
        <f>ROUND(G35/F35,3)</f>
        <v>-0.125</v>
      </c>
      <c r="K35" t="s">
        <v>54</v>
      </c>
      <c r="L35">
        <v>571.4</v>
      </c>
      <c r="M35">
        <v>1112.68</v>
      </c>
      <c r="N35">
        <v>973.6</v>
      </c>
      <c r="O35">
        <v>-0.125</v>
      </c>
      <c r="P35">
        <v>635785.35199999996</v>
      </c>
      <c r="Q35">
        <v>-79470.31200000002</v>
      </c>
      <c r="R35">
        <v>-0.125</v>
      </c>
    </row>
    <row r="36" spans="1:18" x14ac:dyDescent="0.25">
      <c r="B36" s="35"/>
      <c r="E36" s="1"/>
      <c r="F36" s="57"/>
      <c r="G36" s="57"/>
      <c r="H36" s="1"/>
    </row>
    <row r="37" spans="1:18" ht="13.8" thickBot="1" x14ac:dyDescent="0.3">
      <c r="B37" s="35"/>
      <c r="E37" s="1"/>
      <c r="F37" s="57"/>
      <c r="G37" s="57"/>
      <c r="H37" s="1"/>
      <c r="K37" t="s">
        <v>28</v>
      </c>
    </row>
    <row r="38" spans="1:18" ht="13.8" thickBot="1" x14ac:dyDescent="0.3">
      <c r="A38" s="65" t="s">
        <v>67</v>
      </c>
      <c r="B38" s="66"/>
      <c r="C38" s="67">
        <f>C26+C32+C35</f>
        <v>7584.46</v>
      </c>
      <c r="D38" s="67">
        <f>D26+D32+D35</f>
        <v>6863.01</v>
      </c>
      <c r="E38" s="68">
        <f>ROUND(D38/C38,3)-1</f>
        <v>-9.4999999999999973E-2</v>
      </c>
      <c r="F38" s="57"/>
      <c r="G38" s="57"/>
      <c r="H38" s="1"/>
      <c r="K38" t="s">
        <v>55</v>
      </c>
      <c r="L38">
        <v>2.2250000000000001</v>
      </c>
      <c r="M38">
        <v>5467.2228539128955</v>
      </c>
      <c r="N38">
        <v>5215.7306026329024</v>
      </c>
      <c r="O38">
        <v>-4.6000000000000041E-2</v>
      </c>
      <c r="P38">
        <v>12164.570849956193</v>
      </c>
      <c r="Q38">
        <v>-559.5702590979846</v>
      </c>
      <c r="R38">
        <v>-4.5999999999999999E-2</v>
      </c>
    </row>
    <row r="39" spans="1:18" x14ac:dyDescent="0.25">
      <c r="B39" s="35"/>
      <c r="H39" s="1"/>
      <c r="K39" t="s">
        <v>56</v>
      </c>
      <c r="L39">
        <v>4.1500000000000004</v>
      </c>
      <c r="M39">
        <v>1457.3204487081687</v>
      </c>
      <c r="N39">
        <v>1176.0576021074921</v>
      </c>
      <c r="O39">
        <v>-0.19299999999999995</v>
      </c>
      <c r="P39">
        <v>6047.8798621388996</v>
      </c>
      <c r="Q39">
        <v>-1167.2408133928075</v>
      </c>
      <c r="R39">
        <v>-0.193</v>
      </c>
    </row>
    <row r="40" spans="1:18" x14ac:dyDescent="0.25">
      <c r="A40" t="s">
        <v>66</v>
      </c>
      <c r="F40" s="58"/>
      <c r="G40" s="58"/>
      <c r="H40" s="1"/>
    </row>
    <row r="41" spans="1:18" x14ac:dyDescent="0.25">
      <c r="A41" t="s">
        <v>55</v>
      </c>
      <c r="B41">
        <v>2.2250000000000001</v>
      </c>
      <c r="C41" s="35">
        <v>5467.2228539128955</v>
      </c>
      <c r="D41" s="35">
        <v>5217.5849511847027</v>
      </c>
      <c r="E41" s="34">
        <f>ROUND(D41/C41,3)-1</f>
        <v>-4.6000000000000041E-2</v>
      </c>
      <c r="F41" s="58">
        <f>+B41*C41</f>
        <v>12164.570849956193</v>
      </c>
      <c r="G41" s="58">
        <f>+(D41-C41)*B41</f>
        <v>-555.44433357022899</v>
      </c>
      <c r="H41" s="1">
        <f>ROUND(G41/F41,3)</f>
        <v>-4.5999999999999999E-2</v>
      </c>
      <c r="K41" s="35" t="s">
        <v>57</v>
      </c>
      <c r="L41">
        <v>4.1500000000000004</v>
      </c>
      <c r="M41">
        <v>4388.54</v>
      </c>
      <c r="N41">
        <v>3972.44</v>
      </c>
      <c r="O41">
        <v>-9.5000000000000001E-2</v>
      </c>
      <c r="P41">
        <v>18212.450712095095</v>
      </c>
      <c r="Q41">
        <v>-1726.811072490792</v>
      </c>
      <c r="R41">
        <v>-9.5000000000000001E-2</v>
      </c>
    </row>
    <row r="42" spans="1:18" x14ac:dyDescent="0.25">
      <c r="A42" t="s">
        <v>56</v>
      </c>
      <c r="B42">
        <v>4.1499999999999995</v>
      </c>
      <c r="C42" s="35">
        <v>1457.3204487081687</v>
      </c>
      <c r="D42" s="35">
        <v>1176.1198263584215</v>
      </c>
      <c r="E42" s="34">
        <f>ROUND(D42/C42,3)-1</f>
        <v>-0.19299999999999995</v>
      </c>
      <c r="F42">
        <f>B42*C42</f>
        <v>6047.8798621388996</v>
      </c>
      <c r="G42">
        <f>(D42-C42)*B42</f>
        <v>-1166.9825827514505</v>
      </c>
      <c r="H42" s="34">
        <f>ROUND(G42/F42,3)</f>
        <v>-0.193</v>
      </c>
      <c r="K42" s="35" t="s">
        <v>58</v>
      </c>
      <c r="L42">
        <v>4.1500000000000004</v>
      </c>
      <c r="M42">
        <v>5467.22</v>
      </c>
      <c r="N42">
        <v>5215.7299999999996</v>
      </c>
      <c r="O42">
        <v>-4.6000000000000041E-2</v>
      </c>
      <c r="P42">
        <v>12164.570849956193</v>
      </c>
      <c r="Q42">
        <v>-559.5702590979846</v>
      </c>
      <c r="R42">
        <v>-4.5999999999999999E-2</v>
      </c>
    </row>
    <row r="43" spans="1:18" ht="13.8" thickBot="1" x14ac:dyDescent="0.3">
      <c r="C43" s="35"/>
      <c r="D43" s="35"/>
      <c r="E43" s="34"/>
      <c r="H43" s="34"/>
      <c r="I43" s="14"/>
    </row>
    <row r="44" spans="1:18" ht="13.8" thickBot="1" x14ac:dyDescent="0.3">
      <c r="A44" t="s">
        <v>57</v>
      </c>
      <c r="B44" s="58">
        <f>+B42</f>
        <v>4.1499999999999995</v>
      </c>
      <c r="C44">
        <f>ROUND(SUMPRODUCT(C41:C42,$B$41:$B$42)/B44,2)</f>
        <v>4388.54</v>
      </c>
      <c r="D44">
        <f>ROUND(SUMPRODUCT(D41:D42,$B$41:$B$42)/B44,2)</f>
        <v>3973.5</v>
      </c>
      <c r="E44" s="1">
        <f>ROUND(D44/C44,3)-1</f>
        <v>-9.4999999999999973E-2</v>
      </c>
      <c r="F44" s="57">
        <f>SUM(F40:F42)</f>
        <v>18212.450712095095</v>
      </c>
      <c r="G44" s="57">
        <f>SUM(G40:G42)</f>
        <v>-1722.4269163216795</v>
      </c>
      <c r="H44" s="69">
        <f>ROUND(G44/F44,3)</f>
        <v>-9.5000000000000001E-2</v>
      </c>
    </row>
    <row r="45" spans="1:18" x14ac:dyDescent="0.25">
      <c r="A45" t="s">
        <v>58</v>
      </c>
      <c r="B45" s="58">
        <f>+B42</f>
        <v>4.1499999999999995</v>
      </c>
      <c r="C45">
        <f>ROUND(SUMPRODUCT($B$41:$B$41,C41:C41)/$B$45,2)</f>
        <v>2931.22</v>
      </c>
      <c r="D45">
        <f>ROUND(SUMPRODUCT($B$41:$B$41,D41:D41)/$B$45,2)</f>
        <v>2797.38</v>
      </c>
      <c r="E45" s="1">
        <f>ROUND(D45/C45,3)-1</f>
        <v>-4.6000000000000041E-2</v>
      </c>
      <c r="F45" s="57">
        <f>+F41+F40</f>
        <v>12164.570849956193</v>
      </c>
      <c r="G45" s="57">
        <f>+G41+G40</f>
        <v>-555.44433357022899</v>
      </c>
      <c r="H45" s="1">
        <f>ROUND(G45/F45,3)</f>
        <v>-4.5999999999999999E-2</v>
      </c>
      <c r="K45" t="s">
        <v>25</v>
      </c>
      <c r="P45">
        <v>4351973.6967120944</v>
      </c>
      <c r="Q45">
        <v>-413965.88307249057</v>
      </c>
      <c r="R45">
        <v>-9.5000000000000001E-2</v>
      </c>
    </row>
    <row r="46" spans="1:18" x14ac:dyDescent="0.25">
      <c r="F46" s="58"/>
      <c r="G46" s="58"/>
      <c r="H46" s="1"/>
    </row>
    <row r="47" spans="1:18" x14ac:dyDescent="0.25">
      <c r="F47" s="58"/>
      <c r="G47" s="58"/>
      <c r="H47" s="1"/>
      <c r="O47" t="s">
        <v>75</v>
      </c>
      <c r="P47">
        <v>4333761.2459999993</v>
      </c>
      <c r="Q47">
        <v>-412239.07199999975</v>
      </c>
      <c r="R47">
        <v>-9.5000000000000001E-2</v>
      </c>
    </row>
    <row r="48" spans="1:18" x14ac:dyDescent="0.25">
      <c r="A48" t="s">
        <v>25</v>
      </c>
      <c r="F48" s="58">
        <f>+F35+F32+F26+F44</f>
        <v>4351973.6967120944</v>
      </c>
      <c r="G48" s="58">
        <f>+G35+G32+G26+G44</f>
        <v>-413961.49891632143</v>
      </c>
      <c r="H48" s="59">
        <f>ROUND(G48/F48,3)</f>
        <v>-9.5000000000000001E-2</v>
      </c>
    </row>
    <row r="49" spans="1:8" x14ac:dyDescent="0.25">
      <c r="E49" s="60"/>
    </row>
    <row r="50" spans="1:8" x14ac:dyDescent="0.25">
      <c r="E50" s="60"/>
    </row>
    <row r="51" spans="1:8" x14ac:dyDescent="0.25">
      <c r="E51" s="60"/>
    </row>
    <row r="52" spans="1:8" x14ac:dyDescent="0.25">
      <c r="E52" s="60"/>
    </row>
    <row r="54" spans="1:8" x14ac:dyDescent="0.25">
      <c r="A54" s="4" t="s">
        <v>73</v>
      </c>
      <c r="B54" s="4"/>
      <c r="C54" s="4"/>
      <c r="D54" s="4"/>
      <c r="E54" s="4"/>
      <c r="F54" s="4"/>
      <c r="G54" s="4"/>
      <c r="H54" s="4"/>
    </row>
    <row r="55" spans="1:8" x14ac:dyDescent="0.25">
      <c r="A55" s="4"/>
      <c r="B55" s="4"/>
      <c r="C55" s="4"/>
      <c r="D55" s="4"/>
      <c r="E55" s="4"/>
      <c r="F55" s="4"/>
      <c r="G55" s="4"/>
      <c r="H55" s="4"/>
    </row>
    <row r="56" spans="1:8" x14ac:dyDescent="0.25">
      <c r="A56" s="4"/>
      <c r="B56" s="4"/>
      <c r="C56" s="4"/>
      <c r="D56" s="4"/>
      <c r="E56" s="4"/>
      <c r="F56" s="4"/>
      <c r="G56" s="4"/>
      <c r="H56" s="4"/>
    </row>
    <row r="57" spans="1:8" x14ac:dyDescent="0.25">
      <c r="C57" s="13" t="s">
        <v>9</v>
      </c>
      <c r="D57" s="13" t="s">
        <v>10</v>
      </c>
      <c r="E57" s="12" t="s">
        <v>11</v>
      </c>
      <c r="F57" s="12"/>
      <c r="G57" s="4"/>
    </row>
    <row r="58" spans="1:8" x14ac:dyDescent="0.25">
      <c r="B58" s="14" t="s">
        <v>13</v>
      </c>
      <c r="C58" s="15" t="s">
        <v>14</v>
      </c>
      <c r="D58" s="15" t="s">
        <v>14</v>
      </c>
      <c r="E58" s="16" t="s">
        <v>15</v>
      </c>
      <c r="F58" s="16"/>
      <c r="H58" s="14"/>
    </row>
    <row r="59" spans="1:8" ht="13.8" thickBot="1" x14ac:dyDescent="0.3">
      <c r="H59" s="14"/>
    </row>
    <row r="60" spans="1:8" x14ac:dyDescent="0.25">
      <c r="A60" t="s">
        <v>17</v>
      </c>
      <c r="B60" s="51">
        <v>77.3</v>
      </c>
      <c r="C60" s="52">
        <v>941.13</v>
      </c>
      <c r="D60" s="52">
        <v>869.38</v>
      </c>
      <c r="E60" s="20">
        <f t="shared" ref="E60:E67" si="3">ROUND(D60/C60,3)-1</f>
        <v>-7.5999999999999956E-2</v>
      </c>
      <c r="G60" s="61"/>
      <c r="H60" s="14"/>
    </row>
    <row r="61" spans="1:8" x14ac:dyDescent="0.25">
      <c r="A61" t="s">
        <v>18</v>
      </c>
      <c r="B61" s="53">
        <v>77.3</v>
      </c>
      <c r="C61" s="54">
        <v>271.32</v>
      </c>
      <c r="D61" s="54">
        <v>237.41</v>
      </c>
      <c r="E61" s="22">
        <f t="shared" si="3"/>
        <v>-0.125</v>
      </c>
      <c r="G61" s="61"/>
      <c r="H61" s="14"/>
    </row>
    <row r="62" spans="1:8" x14ac:dyDescent="0.25">
      <c r="A62" t="s">
        <v>19</v>
      </c>
      <c r="B62" s="53">
        <v>43.8</v>
      </c>
      <c r="C62" s="54">
        <v>587.77</v>
      </c>
      <c r="D62" s="54">
        <v>669.34</v>
      </c>
      <c r="E62" s="22">
        <f t="shared" si="3"/>
        <v>0.13900000000000001</v>
      </c>
      <c r="G62" s="61"/>
      <c r="H62" s="14"/>
    </row>
    <row r="63" spans="1:8" x14ac:dyDescent="0.25">
      <c r="A63" t="s">
        <v>20</v>
      </c>
      <c r="B63" s="53">
        <v>77.3</v>
      </c>
      <c r="C63" s="54">
        <v>541.53</v>
      </c>
      <c r="D63" s="54">
        <v>473.84</v>
      </c>
      <c r="E63" s="22">
        <f t="shared" si="3"/>
        <v>-0.125</v>
      </c>
      <c r="G63" s="61"/>
      <c r="H63" s="14"/>
    </row>
    <row r="64" spans="1:8" x14ac:dyDescent="0.25">
      <c r="A64" t="s">
        <v>21</v>
      </c>
      <c r="B64" s="53">
        <v>72.7</v>
      </c>
      <c r="C64" s="54">
        <v>139.85</v>
      </c>
      <c r="D64" s="54">
        <v>141.59</v>
      </c>
      <c r="E64" s="22">
        <f t="shared" si="3"/>
        <v>1.2000000000000011E-2</v>
      </c>
      <c r="G64" s="61"/>
      <c r="H64" s="14"/>
    </row>
    <row r="65" spans="1:18" x14ac:dyDescent="0.25">
      <c r="A65" t="s">
        <v>59</v>
      </c>
      <c r="B65" s="53">
        <v>77.3</v>
      </c>
      <c r="C65" s="54">
        <v>4</v>
      </c>
      <c r="D65" s="54">
        <v>4</v>
      </c>
      <c r="E65" s="22">
        <f t="shared" si="3"/>
        <v>0</v>
      </c>
      <c r="G65" s="61"/>
      <c r="H65" s="14"/>
    </row>
    <row r="66" spans="1:18" x14ac:dyDescent="0.25">
      <c r="A66" t="s">
        <v>23</v>
      </c>
      <c r="B66" s="53">
        <v>43.4</v>
      </c>
      <c r="C66" s="54">
        <v>2</v>
      </c>
      <c r="D66" s="54">
        <v>2.15</v>
      </c>
      <c r="E66" s="22">
        <f t="shared" si="3"/>
        <v>7.4999999999999956E-2</v>
      </c>
      <c r="G66" s="61"/>
      <c r="H66" s="14"/>
    </row>
    <row r="67" spans="1:18" ht="13.8" thickBot="1" x14ac:dyDescent="0.3">
      <c r="A67" t="s">
        <v>24</v>
      </c>
      <c r="B67" s="55">
        <v>76</v>
      </c>
      <c r="C67" s="56">
        <v>22.38</v>
      </c>
      <c r="D67" s="56">
        <v>20.95</v>
      </c>
      <c r="E67" s="25">
        <f t="shared" si="3"/>
        <v>-6.3999999999999946E-2</v>
      </c>
      <c r="G67" s="61"/>
      <c r="H67" s="14"/>
    </row>
    <row r="68" spans="1:18" x14ac:dyDescent="0.25">
      <c r="H68" s="14"/>
    </row>
    <row r="69" spans="1:18" x14ac:dyDescent="0.25">
      <c r="A69" t="s">
        <v>60</v>
      </c>
      <c r="B69" s="35">
        <f>+B60</f>
        <v>77.3</v>
      </c>
      <c r="C69" s="35">
        <f>ROUND(SUMPRODUCT(C60:C67,$B$60:$B$67)/$B$69,2)</f>
        <v>2245.6799999999998</v>
      </c>
      <c r="D69" s="35">
        <f>ROUND(SUMPRODUCT(D60:D67,$B$60:$B$67)/$B$69,2)</f>
        <v>2118.86</v>
      </c>
      <c r="E69" s="1">
        <f>ROUND(D69/C69,3)-1</f>
        <v>-5.600000000000005E-2</v>
      </c>
      <c r="F69" s="34"/>
      <c r="G69" s="34"/>
      <c r="H69" s="34"/>
    </row>
    <row r="71" spans="1:18" x14ac:dyDescent="0.25">
      <c r="E71" s="1"/>
    </row>
    <row r="72" spans="1:18" x14ac:dyDescent="0.25">
      <c r="A72" t="s">
        <v>26</v>
      </c>
    </row>
    <row r="73" spans="1:18" x14ac:dyDescent="0.25">
      <c r="A73" t="s">
        <v>17</v>
      </c>
      <c r="B73" s="62">
        <f>+B60</f>
        <v>77.3</v>
      </c>
      <c r="C73">
        <f>+C60</f>
        <v>941.13</v>
      </c>
      <c r="D73">
        <f>+D60</f>
        <v>869.38</v>
      </c>
      <c r="E73" s="34">
        <f>ROUND(D73/C73,3)-1</f>
        <v>-7.5999999999999956E-2</v>
      </c>
      <c r="F73" s="63">
        <f>+C73*B73</f>
        <v>72749.349000000002</v>
      </c>
      <c r="G73" s="63">
        <f>+(D73-C73)*B73</f>
        <v>-5546.2749999999996</v>
      </c>
      <c r="H73" s="34">
        <f>ROUND(G73/F73,3)</f>
        <v>-7.5999999999999998E-2</v>
      </c>
      <c r="K73" t="s">
        <v>26</v>
      </c>
    </row>
    <row r="74" spans="1:18" x14ac:dyDescent="0.25">
      <c r="A74" t="s">
        <v>19</v>
      </c>
      <c r="B74" s="62">
        <f>+B62</f>
        <v>43.8</v>
      </c>
      <c r="C74">
        <f>+C62</f>
        <v>587.77</v>
      </c>
      <c r="D74">
        <f>+D62</f>
        <v>669.34</v>
      </c>
      <c r="E74" s="34">
        <f>ROUND(D74/C74,3)-1</f>
        <v>0.13900000000000001</v>
      </c>
      <c r="F74" s="63">
        <f>+C74*B74</f>
        <v>25744.325999999997</v>
      </c>
      <c r="G74" s="63">
        <f>+(D74-C74)*B74</f>
        <v>3572.7660000000019</v>
      </c>
      <c r="H74" s="34">
        <f>ROUND(G74/F74,3)</f>
        <v>0.13900000000000001</v>
      </c>
      <c r="K74" t="s">
        <v>17</v>
      </c>
      <c r="L74">
        <v>77.3</v>
      </c>
      <c r="M74">
        <v>941.13</v>
      </c>
      <c r="N74">
        <v>869.38</v>
      </c>
      <c r="O74">
        <v>-7.5999999999999956E-2</v>
      </c>
      <c r="P74">
        <v>72749.349000000002</v>
      </c>
      <c r="Q74">
        <v>-5546.2749999999996</v>
      </c>
      <c r="R74">
        <v>-7.5999999999999998E-2</v>
      </c>
    </row>
    <row r="75" spans="1:18" x14ac:dyDescent="0.25">
      <c r="A75" t="s">
        <v>22</v>
      </c>
      <c r="B75" s="62">
        <f>+B65</f>
        <v>77.3</v>
      </c>
      <c r="C75">
        <f>+C65</f>
        <v>4</v>
      </c>
      <c r="D75">
        <f>+D65</f>
        <v>4</v>
      </c>
      <c r="E75" s="34">
        <f>ROUND(D75/C75,3)-1</f>
        <v>0</v>
      </c>
      <c r="F75" s="63">
        <f>+C75*B75</f>
        <v>309.2</v>
      </c>
      <c r="G75" s="63">
        <f>+(D75-C75)*B75</f>
        <v>0</v>
      </c>
      <c r="H75" s="34">
        <f>ROUND(G75/F75,3)</f>
        <v>0</v>
      </c>
      <c r="K75" t="s">
        <v>19</v>
      </c>
      <c r="L75">
        <v>43.8</v>
      </c>
      <c r="M75">
        <v>587.77</v>
      </c>
      <c r="N75">
        <v>669.34</v>
      </c>
      <c r="O75">
        <v>0.13900000000000001</v>
      </c>
      <c r="P75">
        <v>25744.325999999997</v>
      </c>
      <c r="Q75">
        <v>3572.7660000000019</v>
      </c>
      <c r="R75">
        <v>0.13900000000000001</v>
      </c>
    </row>
    <row r="76" spans="1:18" x14ac:dyDescent="0.25">
      <c r="A76" t="s">
        <v>23</v>
      </c>
      <c r="B76" s="62">
        <f t="shared" ref="B76:D77" si="4">+B66</f>
        <v>43.4</v>
      </c>
      <c r="C76">
        <f t="shared" si="4"/>
        <v>2</v>
      </c>
      <c r="D76">
        <f t="shared" si="4"/>
        <v>2.15</v>
      </c>
      <c r="E76" s="34">
        <f>ROUND(D76/C76,3)-1</f>
        <v>7.4999999999999956E-2</v>
      </c>
      <c r="F76" s="63">
        <f>+C76*B76</f>
        <v>86.8</v>
      </c>
      <c r="G76" s="63">
        <f>+(D76-C76)*B76</f>
        <v>6.5099999999999962</v>
      </c>
      <c r="H76" s="34">
        <f>ROUND(G76/F76,3)</f>
        <v>7.4999999999999997E-2</v>
      </c>
      <c r="K76" t="s">
        <v>22</v>
      </c>
      <c r="L76">
        <v>77.3</v>
      </c>
      <c r="M76">
        <v>4</v>
      </c>
      <c r="N76">
        <v>4</v>
      </c>
      <c r="O76">
        <v>0</v>
      </c>
      <c r="P76">
        <v>309.2</v>
      </c>
      <c r="Q76">
        <v>0</v>
      </c>
      <c r="R76">
        <v>0</v>
      </c>
    </row>
    <row r="77" spans="1:18" x14ac:dyDescent="0.25">
      <c r="A77" t="s">
        <v>24</v>
      </c>
      <c r="B77" s="62">
        <f t="shared" si="4"/>
        <v>76</v>
      </c>
      <c r="C77">
        <f t="shared" si="4"/>
        <v>22.38</v>
      </c>
      <c r="D77">
        <f t="shared" si="4"/>
        <v>20.95</v>
      </c>
      <c r="E77" s="34">
        <f>ROUND(D77/C77,3)-1</f>
        <v>-6.3999999999999946E-2</v>
      </c>
      <c r="F77" s="63">
        <f>+C77*B77</f>
        <v>1700.8799999999999</v>
      </c>
      <c r="G77" s="63">
        <f>+(D77-C77)*B77</f>
        <v>-108.67999999999998</v>
      </c>
      <c r="H77" s="34">
        <f>ROUND(G77/F77,3)</f>
        <v>-6.4000000000000001E-2</v>
      </c>
      <c r="K77" t="s">
        <v>23</v>
      </c>
      <c r="L77">
        <v>43.4</v>
      </c>
      <c r="M77">
        <v>2</v>
      </c>
      <c r="N77">
        <v>2.15</v>
      </c>
      <c r="O77">
        <v>7.4999999999999997E-2</v>
      </c>
      <c r="P77">
        <v>86.8</v>
      </c>
      <c r="Q77">
        <v>6.51</v>
      </c>
      <c r="R77">
        <v>7.4999999999999997E-2</v>
      </c>
    </row>
    <row r="78" spans="1:18" x14ac:dyDescent="0.25">
      <c r="F78" s="63"/>
      <c r="G78" s="63"/>
      <c r="H78" s="34"/>
      <c r="K78" t="s">
        <v>24</v>
      </c>
      <c r="L78">
        <v>76</v>
      </c>
      <c r="M78">
        <v>22.38</v>
      </c>
      <c r="N78">
        <v>20.95</v>
      </c>
      <c r="O78">
        <v>-6.3999999999999946E-2</v>
      </c>
      <c r="P78">
        <v>1700.88</v>
      </c>
      <c r="Q78">
        <v>-108.68</v>
      </c>
      <c r="R78">
        <v>-6.4000000000000001E-2</v>
      </c>
    </row>
    <row r="79" spans="1:18" x14ac:dyDescent="0.25">
      <c r="A79" t="s">
        <v>27</v>
      </c>
      <c r="B79" s="62">
        <f>+B73</f>
        <v>77.3</v>
      </c>
      <c r="C79">
        <f>ROUND(SUMPRODUCT(C73:C77,$B$73:$B$77)/$B$79,2)</f>
        <v>1301.3</v>
      </c>
      <c r="D79">
        <f>ROUND(SUMPRODUCT(D73:D77,$B$73:$B$77)/$B$79,2)</f>
        <v>1274.45</v>
      </c>
      <c r="E79" s="34">
        <f>ROUND(D79/C79,3)-1</f>
        <v>-2.1000000000000019E-2</v>
      </c>
      <c r="F79" s="63">
        <f>SUM(F73:F77)</f>
        <v>100590.55500000001</v>
      </c>
      <c r="G79" s="63">
        <f>SUM(G73:G77)</f>
        <v>-2075.6789999999978</v>
      </c>
      <c r="H79" s="34">
        <f>ROUND(G79/F79,3)</f>
        <v>-2.1000000000000001E-2</v>
      </c>
    </row>
    <row r="80" spans="1:18" x14ac:dyDescent="0.25">
      <c r="F80" s="63"/>
      <c r="G80" s="63"/>
      <c r="H80" s="34"/>
      <c r="K80" t="s">
        <v>27</v>
      </c>
      <c r="L80">
        <v>77.3</v>
      </c>
      <c r="M80">
        <v>1301.3</v>
      </c>
      <c r="N80">
        <v>1274.45</v>
      </c>
      <c r="O80">
        <v>-2.1000000000000019E-2</v>
      </c>
      <c r="P80">
        <v>100590.55500000001</v>
      </c>
      <c r="Q80">
        <v>-2075.6789999999978</v>
      </c>
      <c r="R80">
        <v>-2.1000000000000001E-2</v>
      </c>
    </row>
    <row r="81" spans="1:18" x14ac:dyDescent="0.25">
      <c r="A81" t="s">
        <v>28</v>
      </c>
      <c r="F81" s="63"/>
      <c r="G81" s="63"/>
      <c r="H81" s="34"/>
    </row>
    <row r="82" spans="1:18" x14ac:dyDescent="0.25">
      <c r="A82" t="str">
        <f t="shared" ref="A82:D83" si="5">+A63</f>
        <v>pdl</v>
      </c>
      <c r="B82" s="62">
        <f t="shared" si="5"/>
        <v>77.3</v>
      </c>
      <c r="C82">
        <f t="shared" si="5"/>
        <v>541.53</v>
      </c>
      <c r="D82">
        <f t="shared" si="5"/>
        <v>473.84</v>
      </c>
      <c r="E82" s="34">
        <f>ROUND(D82/C82,3)-1</f>
        <v>-0.125</v>
      </c>
      <c r="F82" s="63">
        <f>+B82*C82</f>
        <v>41860.268999999993</v>
      </c>
      <c r="G82" s="63">
        <f>+(D82-C82)*B82</f>
        <v>-5232.4369999999999</v>
      </c>
      <c r="H82" s="34">
        <f>ROUND(G82/F82,3)</f>
        <v>-0.125</v>
      </c>
      <c r="K82" t="s">
        <v>28</v>
      </c>
    </row>
    <row r="83" spans="1:18" x14ac:dyDescent="0.25">
      <c r="A83" t="str">
        <f t="shared" si="5"/>
        <v>pdl excess</v>
      </c>
      <c r="B83" s="62">
        <f t="shared" si="5"/>
        <v>72.7</v>
      </c>
      <c r="C83">
        <f t="shared" si="5"/>
        <v>139.85</v>
      </c>
      <c r="D83">
        <f t="shared" si="5"/>
        <v>141.59</v>
      </c>
      <c r="E83" s="34">
        <f>ROUND(D83/C83,3)-1</f>
        <v>1.2000000000000011E-2</v>
      </c>
      <c r="F83" s="63">
        <f>+B83*C83</f>
        <v>10167.094999999999</v>
      </c>
      <c r="G83" s="63">
        <f>+(D83-C83)*B83</f>
        <v>126.49800000000067</v>
      </c>
      <c r="H83" s="34">
        <f>ROUND(G83/F83,3)</f>
        <v>1.2E-2</v>
      </c>
      <c r="K83" t="s">
        <v>20</v>
      </c>
      <c r="L83">
        <v>77.3</v>
      </c>
      <c r="M83">
        <v>541.53</v>
      </c>
      <c r="N83">
        <v>473.84</v>
      </c>
      <c r="O83">
        <v>-0.125</v>
      </c>
      <c r="P83">
        <v>41860.268999999993</v>
      </c>
      <c r="Q83">
        <v>-5232.4369999999999</v>
      </c>
      <c r="R83">
        <v>-0.125</v>
      </c>
    </row>
    <row r="84" spans="1:18" x14ac:dyDescent="0.25">
      <c r="F84" s="58"/>
      <c r="G84" s="58"/>
      <c r="H84" s="34"/>
      <c r="K84" t="s">
        <v>21</v>
      </c>
      <c r="L84">
        <v>72.7</v>
      </c>
      <c r="M84">
        <v>139.85</v>
      </c>
      <c r="N84">
        <v>141.59</v>
      </c>
      <c r="O84">
        <v>1.2000000000000011E-2</v>
      </c>
      <c r="P84">
        <v>10167.094999999999</v>
      </c>
      <c r="Q84">
        <v>126.49800000000067</v>
      </c>
      <c r="R84">
        <v>1.2E-2</v>
      </c>
    </row>
    <row r="85" spans="1:18" x14ac:dyDescent="0.25">
      <c r="A85" t="s">
        <v>29</v>
      </c>
      <c r="B85" s="62">
        <f>+B82</f>
        <v>77.3</v>
      </c>
      <c r="C85">
        <f>ROUND(SUMPRODUCT(C82:C83,$B$82:$B$83)/$B$85,2)</f>
        <v>673.06</v>
      </c>
      <c r="D85">
        <f>ROUND(SUMPRODUCT(D82:D83,$B$82:$B$83)/$B$85,2)</f>
        <v>607</v>
      </c>
      <c r="E85" s="34">
        <f>ROUND(D85/C85,3)-1</f>
        <v>-9.7999999999999976E-2</v>
      </c>
      <c r="F85" s="63">
        <f>+F83+F82</f>
        <v>52027.363999999994</v>
      </c>
      <c r="G85" s="63">
        <f>+G83+G82</f>
        <v>-5105.9389999999994</v>
      </c>
      <c r="H85" s="34">
        <f>ROUND(G85/F85,3)</f>
        <v>-9.8000000000000004E-2</v>
      </c>
      <c r="I85" s="14"/>
    </row>
    <row r="86" spans="1:18" x14ac:dyDescent="0.25">
      <c r="B86" s="62"/>
      <c r="K86" t="s">
        <v>29</v>
      </c>
      <c r="L86">
        <v>77.3</v>
      </c>
      <c r="M86">
        <v>673.06</v>
      </c>
      <c r="N86">
        <v>607</v>
      </c>
      <c r="O86">
        <v>-9.7999999999999976E-2</v>
      </c>
      <c r="P86">
        <v>52027.363999999994</v>
      </c>
      <c r="Q86">
        <v>-5105.9389999999994</v>
      </c>
      <c r="R86">
        <v>-9.8000000000000004E-2</v>
      </c>
    </row>
    <row r="87" spans="1:18" x14ac:dyDescent="0.25">
      <c r="F87" s="63"/>
      <c r="G87" s="63"/>
      <c r="H87" s="34"/>
    </row>
    <row r="88" spans="1:18" x14ac:dyDescent="0.25">
      <c r="A88" t="s">
        <v>54</v>
      </c>
      <c r="B88" s="62">
        <f>+B61</f>
        <v>77.3</v>
      </c>
      <c r="C88">
        <f>+C61</f>
        <v>271.32</v>
      </c>
      <c r="D88">
        <f>+D61</f>
        <v>237.41</v>
      </c>
      <c r="E88" s="34">
        <f>ROUND(D88/C88,3)-1</f>
        <v>-0.125</v>
      </c>
      <c r="F88" s="63">
        <f>+B88*C88</f>
        <v>20973.036</v>
      </c>
      <c r="G88" s="63">
        <f>+(D88-C88)*B88</f>
        <v>-2621.2429999999995</v>
      </c>
      <c r="H88" s="34">
        <f>ROUND(G88/F88,3)</f>
        <v>-0.125</v>
      </c>
    </row>
    <row r="89" spans="1:18" ht="13.8" thickBot="1" x14ac:dyDescent="0.3">
      <c r="B89" s="62"/>
      <c r="E89" s="34"/>
      <c r="F89" s="63"/>
      <c r="G89" s="63"/>
      <c r="H89" s="34"/>
      <c r="K89" t="s">
        <v>54</v>
      </c>
      <c r="L89">
        <v>77.3</v>
      </c>
      <c r="M89">
        <v>271.32</v>
      </c>
      <c r="N89">
        <v>237.41</v>
      </c>
      <c r="O89">
        <v>-0.125</v>
      </c>
      <c r="P89">
        <v>20973.036</v>
      </c>
      <c r="Q89">
        <v>-2621.2429999999995</v>
      </c>
      <c r="R89">
        <v>-0.125</v>
      </c>
    </row>
    <row r="90" spans="1:18" ht="13.8" thickBot="1" x14ac:dyDescent="0.3">
      <c r="A90" s="65" t="s">
        <v>67</v>
      </c>
      <c r="B90" s="70"/>
      <c r="C90" s="67">
        <f>C79+C85+C88</f>
        <v>2245.6799999999998</v>
      </c>
      <c r="D90" s="67">
        <f>D79+D85+D88</f>
        <v>2118.86</v>
      </c>
      <c r="E90" s="71">
        <f>ROUND(D90/C90,3)-1</f>
        <v>-5.600000000000005E-2</v>
      </c>
      <c r="F90" s="63"/>
      <c r="G90" s="63"/>
      <c r="H90" s="34"/>
    </row>
    <row r="91" spans="1:18" x14ac:dyDescent="0.25">
      <c r="B91" s="62"/>
      <c r="E91" s="34"/>
      <c r="F91" s="63"/>
      <c r="G91" s="63"/>
      <c r="H91" s="34"/>
      <c r="K91" t="s">
        <v>28</v>
      </c>
    </row>
    <row r="92" spans="1:18" x14ac:dyDescent="0.25">
      <c r="B92" s="62"/>
      <c r="H92" s="34"/>
      <c r="K92" t="s">
        <v>56</v>
      </c>
      <c r="L92">
        <v>24.141666666666666</v>
      </c>
      <c r="M92">
        <v>555.24257928406155</v>
      </c>
      <c r="N92">
        <v>448.08076148223762</v>
      </c>
      <c r="O92">
        <v>-0.19299999999999995</v>
      </c>
      <c r="P92">
        <v>13404.481268216052</v>
      </c>
      <c r="Q92">
        <v>-2587.0648847656994</v>
      </c>
      <c r="R92">
        <v>-0.193</v>
      </c>
    </row>
    <row r="93" spans="1:18" x14ac:dyDescent="0.25">
      <c r="A93" t="s">
        <v>28</v>
      </c>
      <c r="H93" s="34"/>
      <c r="K93" t="s">
        <v>61</v>
      </c>
      <c r="L93">
        <v>23.6</v>
      </c>
      <c r="M93">
        <v>1945.2598613918583</v>
      </c>
      <c r="N93">
        <v>1855.7779077678326</v>
      </c>
      <c r="O93">
        <v>-4.6000000000000041E-2</v>
      </c>
      <c r="P93">
        <v>45908.13272884785</v>
      </c>
      <c r="Q93">
        <v>-2111.7741055270053</v>
      </c>
      <c r="R93">
        <v>-4.5999999999999999E-2</v>
      </c>
    </row>
    <row r="94" spans="1:18" x14ac:dyDescent="0.25">
      <c r="A94" t="s">
        <v>56</v>
      </c>
      <c r="B94" s="35">
        <v>24.141666666666666</v>
      </c>
      <c r="C94" s="35">
        <v>555.24257928406155</v>
      </c>
      <c r="D94" s="35">
        <v>448.10446907078534</v>
      </c>
      <c r="E94" s="34">
        <f>ROUND(D94/C94,3)-1</f>
        <v>-0.19299999999999995</v>
      </c>
      <c r="F94">
        <f>B94*C94</f>
        <v>13404.481268216052</v>
      </c>
      <c r="G94">
        <f>(D94-C94)*B94</f>
        <v>-2586.4925440655097</v>
      </c>
      <c r="H94" s="34">
        <f>ROUND(G94/F94,3)</f>
        <v>-0.193</v>
      </c>
    </row>
    <row r="95" spans="1:18" x14ac:dyDescent="0.25">
      <c r="A95" t="s">
        <v>61</v>
      </c>
      <c r="B95" s="35">
        <v>23.599999999999998</v>
      </c>
      <c r="C95" s="35">
        <v>1945.2598613918583</v>
      </c>
      <c r="D95" s="35">
        <v>1856.4376924342409</v>
      </c>
      <c r="E95" s="34">
        <f>ROUND(D95/C95,3)-1</f>
        <v>-4.6000000000000041E-2</v>
      </c>
      <c r="F95">
        <f>B95*C95</f>
        <v>45908.13272884785</v>
      </c>
      <c r="G95">
        <f>(D95-C95)*B95</f>
        <v>-2096.2031873997694</v>
      </c>
      <c r="H95" s="34">
        <f>ROUND(G95/F95,3)</f>
        <v>-4.5999999999999999E-2</v>
      </c>
      <c r="K95" t="s">
        <v>62</v>
      </c>
      <c r="L95">
        <v>24.141666666666666</v>
      </c>
      <c r="M95">
        <v>2456.86</v>
      </c>
      <c r="N95">
        <v>2262.2199999999998</v>
      </c>
      <c r="O95">
        <v>-7.8999999999999959E-2</v>
      </c>
      <c r="P95">
        <v>59312.613997063905</v>
      </c>
      <c r="Q95">
        <v>-4698.8389902927047</v>
      </c>
      <c r="R95">
        <v>-7.9000000000000001E-2</v>
      </c>
    </row>
    <row r="96" spans="1:18" ht="13.8" thickBot="1" x14ac:dyDescent="0.3">
      <c r="B96" s="35"/>
      <c r="C96" s="35"/>
      <c r="D96" s="35"/>
      <c r="E96" s="34"/>
      <c r="H96" s="34"/>
      <c r="K96" t="s">
        <v>63</v>
      </c>
      <c r="L96">
        <v>24.141666666666666</v>
      </c>
      <c r="M96">
        <v>1945.2598613918583</v>
      </c>
      <c r="N96">
        <v>1855.7779077678326</v>
      </c>
      <c r="O96">
        <v>-4.6000000000000041E-2</v>
      </c>
      <c r="P96">
        <v>45908.13272884785</v>
      </c>
      <c r="Q96">
        <v>-2111.7741055270053</v>
      </c>
      <c r="R96">
        <v>-4.5999999999999999E-2</v>
      </c>
    </row>
    <row r="97" spans="1:18" ht="13.8" thickBot="1" x14ac:dyDescent="0.3">
      <c r="A97" t="s">
        <v>62</v>
      </c>
      <c r="B97" s="35">
        <f>B94</f>
        <v>24.141666666666666</v>
      </c>
      <c r="C97">
        <f>ROUND(SUMPRODUCT(C94:C95,$B$94:$B$95)/$B$97,2)</f>
        <v>2456.86</v>
      </c>
      <c r="D97">
        <f>ROUND(SUMPRODUCT(D94:D95,$B$94:$B$95)/$B$97,2)</f>
        <v>2262.89</v>
      </c>
      <c r="E97" s="34">
        <f>ROUND(D97/C97,3)-1</f>
        <v>-7.8999999999999959E-2</v>
      </c>
      <c r="F97" s="58">
        <f>+F95+F94</f>
        <v>59312.613997063905</v>
      </c>
      <c r="G97" s="58">
        <f>+G95+G94</f>
        <v>-4682.6957314652791</v>
      </c>
      <c r="H97" s="72">
        <f>ROUND(G97/F97,3)</f>
        <v>-7.9000000000000001E-2</v>
      </c>
    </row>
    <row r="98" spans="1:18" x14ac:dyDescent="0.25">
      <c r="A98" t="s">
        <v>63</v>
      </c>
      <c r="B98" s="35">
        <f>B94</f>
        <v>24.141666666666666</v>
      </c>
      <c r="C98" s="35">
        <f>C95</f>
        <v>1945.2598613918583</v>
      </c>
      <c r="D98" s="35">
        <f>D95</f>
        <v>1856.4376924342409</v>
      </c>
      <c r="E98" s="34">
        <f>ROUND(D98/C98,3)-1</f>
        <v>-4.6000000000000041E-2</v>
      </c>
      <c r="F98">
        <f>F95</f>
        <v>45908.13272884785</v>
      </c>
      <c r="G98">
        <f>G95</f>
        <v>-2096.2031873997694</v>
      </c>
      <c r="H98" s="34">
        <f>ROUND(G98/F98,3)</f>
        <v>-4.5999999999999999E-2</v>
      </c>
    </row>
    <row r="99" spans="1:18" x14ac:dyDescent="0.25">
      <c r="B99" s="35"/>
      <c r="C99" s="35"/>
      <c r="D99" s="35"/>
      <c r="E99" s="34"/>
      <c r="H99" s="34"/>
    </row>
    <row r="100" spans="1:18" x14ac:dyDescent="0.25">
      <c r="H100" s="34"/>
      <c r="K100" t="s">
        <v>25</v>
      </c>
      <c r="P100">
        <v>232903.56899706391</v>
      </c>
      <c r="Q100">
        <v>-14501.699990292702</v>
      </c>
      <c r="R100">
        <v>-6.2E-2</v>
      </c>
    </row>
    <row r="101" spans="1:18" x14ac:dyDescent="0.25">
      <c r="H101" s="34"/>
    </row>
    <row r="102" spans="1:18" x14ac:dyDescent="0.25">
      <c r="A102" t="s">
        <v>25</v>
      </c>
      <c r="F102" s="58">
        <f>F97+F88+F85+F79</f>
        <v>232903.56899706391</v>
      </c>
      <c r="G102" s="58">
        <f>G97+G88+G85+G79</f>
        <v>-14485.556731465276</v>
      </c>
      <c r="H102" s="59">
        <f>ROUND(G102/F102,3)</f>
        <v>-6.2E-2</v>
      </c>
      <c r="P102">
        <v>173590.95500000002</v>
      </c>
      <c r="Q102">
        <v>-9802.8609999999971</v>
      </c>
      <c r="R102">
        <v>-5.6000000000000001E-2</v>
      </c>
    </row>
    <row r="103" spans="1:18" x14ac:dyDescent="0.25">
      <c r="H103" s="34"/>
    </row>
    <row r="104" spans="1:18" x14ac:dyDescent="0.25">
      <c r="H104" s="34"/>
    </row>
    <row r="105" spans="1:18" x14ac:dyDescent="0.25">
      <c r="H105" s="34"/>
    </row>
    <row r="106" spans="1:18" x14ac:dyDescent="0.25">
      <c r="F106" s="58"/>
      <c r="G106" s="58"/>
      <c r="H106" s="34"/>
    </row>
    <row r="107" spans="1:18" x14ac:dyDescent="0.25">
      <c r="A107" s="4" t="s">
        <v>74</v>
      </c>
      <c r="B107" s="4"/>
      <c r="C107" s="4"/>
      <c r="D107" s="4"/>
      <c r="E107" s="4"/>
      <c r="F107" s="4"/>
      <c r="G107" s="4"/>
      <c r="H107" s="4"/>
    </row>
    <row r="108" spans="1:18" x14ac:dyDescent="0.25">
      <c r="A108" s="4"/>
      <c r="B108" s="4"/>
      <c r="C108" s="4"/>
      <c r="D108" s="4"/>
      <c r="E108" s="4"/>
      <c r="F108" s="4"/>
      <c r="G108" s="4"/>
      <c r="H108" s="4"/>
    </row>
    <row r="109" spans="1:18" x14ac:dyDescent="0.25">
      <c r="A109" s="4"/>
      <c r="B109" s="4"/>
      <c r="C109" s="4"/>
      <c r="D109" s="4"/>
      <c r="E109" s="4"/>
      <c r="F109" s="4"/>
      <c r="G109" s="4"/>
      <c r="H109" s="4"/>
    </row>
    <row r="110" spans="1:18" x14ac:dyDescent="0.25">
      <c r="C110" s="13" t="s">
        <v>9</v>
      </c>
      <c r="D110" s="13" t="s">
        <v>10</v>
      </c>
      <c r="E110" s="12" t="s">
        <v>11</v>
      </c>
      <c r="F110" s="12"/>
      <c r="G110" s="4"/>
    </row>
    <row r="111" spans="1:18" x14ac:dyDescent="0.25">
      <c r="B111" s="14" t="s">
        <v>13</v>
      </c>
      <c r="C111" s="15" t="s">
        <v>14</v>
      </c>
      <c r="D111" s="15" t="s">
        <v>14</v>
      </c>
      <c r="E111" s="16" t="s">
        <v>15</v>
      </c>
      <c r="F111" s="16"/>
      <c r="H111" s="14"/>
    </row>
    <row r="112" spans="1:18" ht="13.8" thickBot="1" x14ac:dyDescent="0.3">
      <c r="H112" s="14"/>
    </row>
    <row r="113" spans="1:19" x14ac:dyDescent="0.25">
      <c r="A113" t="s">
        <v>17</v>
      </c>
      <c r="B113" s="51">
        <v>521.70000000000005</v>
      </c>
      <c r="C113" s="52">
        <v>2078.4699999999998</v>
      </c>
      <c r="D113" s="52">
        <v>1818.66</v>
      </c>
      <c r="E113" s="31">
        <f t="shared" ref="E113:E120" si="6">ROUND(D113/C113,3)-1</f>
        <v>-0.125</v>
      </c>
      <c r="G113" s="61"/>
      <c r="H113" s="14"/>
    </row>
    <row r="114" spans="1:19" x14ac:dyDescent="0.25">
      <c r="A114" t="s">
        <v>18</v>
      </c>
      <c r="B114" s="53">
        <v>521.70000000000005</v>
      </c>
      <c r="C114" s="54">
        <v>554.19000000000005</v>
      </c>
      <c r="D114" s="54">
        <v>570.27</v>
      </c>
      <c r="E114" s="32">
        <f t="shared" si="6"/>
        <v>2.8999999999999915E-2</v>
      </c>
      <c r="G114" s="61"/>
      <c r="H114" s="14"/>
    </row>
    <row r="115" spans="1:19" x14ac:dyDescent="0.25">
      <c r="A115" t="s">
        <v>19</v>
      </c>
      <c r="B115" s="53">
        <v>295.5</v>
      </c>
      <c r="C115" s="54">
        <v>1298.07</v>
      </c>
      <c r="D115" s="54">
        <v>1400.2</v>
      </c>
      <c r="E115" s="32">
        <f t="shared" si="6"/>
        <v>7.8999999999999959E-2</v>
      </c>
      <c r="G115" s="61"/>
      <c r="H115" s="14"/>
    </row>
    <row r="116" spans="1:19" x14ac:dyDescent="0.25">
      <c r="A116" t="s">
        <v>20</v>
      </c>
      <c r="B116" s="53">
        <v>521.70000000000005</v>
      </c>
      <c r="C116" s="54">
        <v>1011.06</v>
      </c>
      <c r="D116" s="54">
        <v>884.68</v>
      </c>
      <c r="E116" s="32">
        <f t="shared" si="6"/>
        <v>-0.125</v>
      </c>
      <c r="G116" s="61"/>
      <c r="H116" s="14"/>
    </row>
    <row r="117" spans="1:19" x14ac:dyDescent="0.25">
      <c r="A117" t="s">
        <v>21</v>
      </c>
      <c r="B117" s="53">
        <v>490.6</v>
      </c>
      <c r="C117" s="54">
        <v>261.10000000000002</v>
      </c>
      <c r="D117" s="54">
        <v>264.36</v>
      </c>
      <c r="E117" s="32">
        <f t="shared" si="6"/>
        <v>1.2000000000000011E-2</v>
      </c>
      <c r="G117" s="61"/>
      <c r="H117" s="14"/>
    </row>
    <row r="118" spans="1:19" x14ac:dyDescent="0.25">
      <c r="A118" t="s">
        <v>59</v>
      </c>
      <c r="B118" s="53">
        <v>521.70000000000005</v>
      </c>
      <c r="C118" s="54">
        <v>4</v>
      </c>
      <c r="D118" s="54">
        <v>4</v>
      </c>
      <c r="E118" s="32">
        <f t="shared" si="6"/>
        <v>0</v>
      </c>
      <c r="G118" s="61"/>
      <c r="H118" s="14"/>
    </row>
    <row r="119" spans="1:19" x14ac:dyDescent="0.25">
      <c r="A119" t="s">
        <v>23</v>
      </c>
      <c r="B119" s="53">
        <v>292.7</v>
      </c>
      <c r="C119" s="54">
        <v>2</v>
      </c>
      <c r="D119" s="54">
        <v>2.15</v>
      </c>
      <c r="E119" s="32">
        <f t="shared" si="6"/>
        <v>7.4999999999999956E-2</v>
      </c>
      <c r="G119" s="61"/>
      <c r="H119" s="14"/>
    </row>
    <row r="120" spans="1:19" ht="13.8" thickBot="1" x14ac:dyDescent="0.3">
      <c r="A120" t="s">
        <v>24</v>
      </c>
      <c r="B120" s="55">
        <v>512.79999999999995</v>
      </c>
      <c r="C120" s="56">
        <v>21.83</v>
      </c>
      <c r="D120" s="56">
        <v>20.28</v>
      </c>
      <c r="E120" s="33">
        <f t="shared" si="6"/>
        <v>-7.0999999999999952E-2</v>
      </c>
      <c r="G120" s="61"/>
      <c r="H120" s="14"/>
    </row>
    <row r="121" spans="1:19" x14ac:dyDescent="0.25">
      <c r="H121" s="14"/>
    </row>
    <row r="122" spans="1:19" x14ac:dyDescent="0.25">
      <c r="A122" t="s">
        <v>60</v>
      </c>
      <c r="B122" s="35">
        <f>+B113</f>
        <v>521.70000000000005</v>
      </c>
      <c r="C122" s="35">
        <f>ROUND(SUMPRODUCT(C113:C120,$B$113:$B$120)/$B$122,2)</f>
        <v>4651.08</v>
      </c>
      <c r="D122" s="35">
        <f>ROUND(SUMPRODUCT(D113:D120,$B$113:$B$120)/$B$122,2)</f>
        <v>4340.45</v>
      </c>
      <c r="E122" s="34">
        <f>ROUND(D122/C122,3)-1</f>
        <v>-6.6999999999999948E-2</v>
      </c>
      <c r="F122" s="34"/>
      <c r="G122" s="34"/>
      <c r="H122" s="34"/>
    </row>
    <row r="124" spans="1:19" x14ac:dyDescent="0.25">
      <c r="E124" s="34"/>
    </row>
    <row r="125" spans="1:19" x14ac:dyDescent="0.25">
      <c r="A125" t="s">
        <v>26</v>
      </c>
    </row>
    <row r="126" spans="1:19" x14ac:dyDescent="0.25">
      <c r="A126" t="s">
        <v>17</v>
      </c>
      <c r="B126" s="35">
        <f>+B113</f>
        <v>521.70000000000005</v>
      </c>
      <c r="C126">
        <f>+C113</f>
        <v>2078.4699999999998</v>
      </c>
      <c r="D126">
        <f>+D113</f>
        <v>1818.66</v>
      </c>
      <c r="E126" s="34">
        <f>ROUND(D126/C126,3)-1</f>
        <v>-0.125</v>
      </c>
      <c r="F126" s="63">
        <f>+C126*B126</f>
        <v>1084337.7989999999</v>
      </c>
      <c r="G126" s="63">
        <f>+(D126-C126)*B126</f>
        <v>-135542.87699999986</v>
      </c>
      <c r="H126" s="34">
        <f>ROUND(G126/F126,3)</f>
        <v>-0.125</v>
      </c>
      <c r="L126" t="s">
        <v>26</v>
      </c>
    </row>
    <row r="127" spans="1:19" x14ac:dyDescent="0.25">
      <c r="A127" t="s">
        <v>19</v>
      </c>
      <c r="B127" s="35">
        <f>+B115</f>
        <v>295.5</v>
      </c>
      <c r="C127">
        <f>+C115</f>
        <v>1298.07</v>
      </c>
      <c r="D127">
        <f>+D115</f>
        <v>1400.2</v>
      </c>
      <c r="E127" s="34">
        <f>ROUND(D127/C127,3)-1</f>
        <v>7.8999999999999959E-2</v>
      </c>
      <c r="F127" s="63">
        <f>+C127*B127</f>
        <v>383579.685</v>
      </c>
      <c r="G127" s="63">
        <f>+(D127-C127)*B127</f>
        <v>30179.415000000034</v>
      </c>
      <c r="H127" s="34">
        <f>ROUND(G127/F127,3)</f>
        <v>7.9000000000000001E-2</v>
      </c>
      <c r="L127" t="s">
        <v>17</v>
      </c>
      <c r="M127">
        <v>521.70000000000005</v>
      </c>
      <c r="N127">
        <v>2078.4699999999998</v>
      </c>
      <c r="O127">
        <v>1818.66</v>
      </c>
      <c r="P127">
        <v>-0.125</v>
      </c>
      <c r="Q127">
        <v>1084337.7989999999</v>
      </c>
      <c r="R127">
        <v>-135542.87699999986</v>
      </c>
      <c r="S127">
        <v>-0.125</v>
      </c>
    </row>
    <row r="128" spans="1:19" x14ac:dyDescent="0.25">
      <c r="A128" t="s">
        <v>22</v>
      </c>
      <c r="B128" s="35">
        <f t="shared" ref="B128:D130" si="7">+B118</f>
        <v>521.70000000000005</v>
      </c>
      <c r="C128">
        <f t="shared" si="7"/>
        <v>4</v>
      </c>
      <c r="D128">
        <f t="shared" si="7"/>
        <v>4</v>
      </c>
      <c r="E128" s="34">
        <f>ROUND(D128/C128,3)-1</f>
        <v>0</v>
      </c>
      <c r="F128" s="63">
        <f>+C128*B128</f>
        <v>2086.8000000000002</v>
      </c>
      <c r="G128" s="63">
        <f>+(D128-C128)*B128</f>
        <v>0</v>
      </c>
      <c r="H128" s="34">
        <f>ROUND(G128/F128,3)</f>
        <v>0</v>
      </c>
      <c r="L128" t="s">
        <v>19</v>
      </c>
      <c r="M128">
        <v>295.5</v>
      </c>
      <c r="N128">
        <v>1298.07</v>
      </c>
      <c r="O128">
        <v>1400.2</v>
      </c>
      <c r="P128">
        <v>7.8999999999999959E-2</v>
      </c>
      <c r="Q128">
        <v>383579.685</v>
      </c>
      <c r="R128">
        <v>30179.415000000034</v>
      </c>
      <c r="S128">
        <v>7.9000000000000001E-2</v>
      </c>
    </row>
    <row r="129" spans="1:19" x14ac:dyDescent="0.25">
      <c r="A129" t="s">
        <v>23</v>
      </c>
      <c r="B129" s="35">
        <f t="shared" si="7"/>
        <v>292.7</v>
      </c>
      <c r="C129">
        <f t="shared" si="7"/>
        <v>2</v>
      </c>
      <c r="D129">
        <f t="shared" si="7"/>
        <v>2.15</v>
      </c>
      <c r="E129" s="34">
        <f>ROUND(D129/C129,3)-1</f>
        <v>7.4999999999999956E-2</v>
      </c>
      <c r="F129" s="63">
        <f>+C129*B129</f>
        <v>585.4</v>
      </c>
      <c r="G129" s="63">
        <f>+(D129-C129)*B129</f>
        <v>43.904999999999973</v>
      </c>
      <c r="H129" s="34">
        <f>ROUND(G129/F129,3)</f>
        <v>7.4999999999999997E-2</v>
      </c>
      <c r="L129" t="s">
        <v>22</v>
      </c>
      <c r="M129">
        <v>521.70000000000005</v>
      </c>
      <c r="N129">
        <v>4</v>
      </c>
      <c r="O129">
        <v>4</v>
      </c>
      <c r="P129">
        <v>0</v>
      </c>
      <c r="Q129">
        <v>2086.8000000000002</v>
      </c>
      <c r="R129">
        <v>0</v>
      </c>
      <c r="S129">
        <v>0</v>
      </c>
    </row>
    <row r="130" spans="1:19" x14ac:dyDescent="0.25">
      <c r="A130" t="s">
        <v>24</v>
      </c>
      <c r="B130" s="35">
        <f t="shared" si="7"/>
        <v>512.79999999999995</v>
      </c>
      <c r="C130">
        <f t="shared" si="7"/>
        <v>21.83</v>
      </c>
      <c r="D130">
        <f t="shared" si="7"/>
        <v>20.28</v>
      </c>
      <c r="E130" s="34">
        <f>ROUND(D130/C130,3)-1</f>
        <v>-7.0999999999999952E-2</v>
      </c>
      <c r="F130" s="63">
        <f>+C130*B130</f>
        <v>11194.423999999997</v>
      </c>
      <c r="G130" s="63">
        <f>+(D130-C130)*B130</f>
        <v>-794.83999999999844</v>
      </c>
      <c r="H130" s="34">
        <f>ROUND(G130/F130,3)</f>
        <v>-7.0999999999999994E-2</v>
      </c>
      <c r="L130" t="s">
        <v>23</v>
      </c>
      <c r="M130">
        <v>292.7</v>
      </c>
      <c r="N130">
        <v>2</v>
      </c>
      <c r="O130">
        <v>2.15</v>
      </c>
      <c r="P130">
        <v>7.4999999999999997E-2</v>
      </c>
      <c r="Q130">
        <v>585.4</v>
      </c>
      <c r="R130">
        <v>43.905000000000001</v>
      </c>
      <c r="S130">
        <v>7.4999999999999997E-2</v>
      </c>
    </row>
    <row r="131" spans="1:19" x14ac:dyDescent="0.25">
      <c r="F131" s="63"/>
      <c r="G131" s="63"/>
      <c r="H131" s="34"/>
      <c r="L131" t="s">
        <v>24</v>
      </c>
      <c r="M131">
        <v>512.79999999999995</v>
      </c>
      <c r="N131">
        <v>21.83</v>
      </c>
      <c r="O131">
        <v>20.28</v>
      </c>
      <c r="P131">
        <v>-7.0999999999999952E-2</v>
      </c>
      <c r="Q131">
        <v>11194.423999999997</v>
      </c>
      <c r="R131">
        <v>-794.83999999999844</v>
      </c>
      <c r="S131">
        <v>-7.0999999999999994E-2</v>
      </c>
    </row>
    <row r="132" spans="1:19" x14ac:dyDescent="0.25">
      <c r="A132" t="s">
        <v>27</v>
      </c>
      <c r="B132" s="35">
        <f>+B126</f>
        <v>521.70000000000005</v>
      </c>
      <c r="C132">
        <f>ROUND(SUMPRODUCT(C126:C130,$B$126:$B$130)/$B$132,2)</f>
        <v>2840.3</v>
      </c>
      <c r="D132">
        <f>ROUND(SUMPRODUCT(D126:D130,$B$126:$B$130)/$B$132,2)</f>
        <v>2636.9</v>
      </c>
      <c r="E132" s="34">
        <f>ROUND(D132/C132,3)-1</f>
        <v>-7.1999999999999953E-2</v>
      </c>
      <c r="F132" s="63">
        <f>SUM(F126:F130)</f>
        <v>1481784.1079999998</v>
      </c>
      <c r="G132" s="63">
        <f>SUM(G126:G130)</f>
        <v>-106114.39699999982</v>
      </c>
      <c r="H132" s="34">
        <f>ROUND(G132/F132,3)</f>
        <v>-7.1999999999999995E-2</v>
      </c>
    </row>
    <row r="133" spans="1:19" x14ac:dyDescent="0.25">
      <c r="F133" s="63"/>
      <c r="G133" s="63"/>
      <c r="H133" s="34"/>
      <c r="L133" t="s">
        <v>27</v>
      </c>
      <c r="M133">
        <v>521.70000000000005</v>
      </c>
      <c r="N133">
        <v>2840.3</v>
      </c>
      <c r="O133">
        <v>2636.9</v>
      </c>
      <c r="P133">
        <v>-7.1999999999999953E-2</v>
      </c>
      <c r="Q133">
        <v>1481784.1079999998</v>
      </c>
      <c r="R133">
        <v>-106114.39699999982</v>
      </c>
      <c r="S133">
        <v>-7.1999999999999995E-2</v>
      </c>
    </row>
    <row r="134" spans="1:19" x14ac:dyDescent="0.25">
      <c r="A134" t="s">
        <v>28</v>
      </c>
      <c r="F134" s="63"/>
      <c r="G134" s="63"/>
      <c r="H134" s="34"/>
    </row>
    <row r="135" spans="1:19" x14ac:dyDescent="0.25">
      <c r="A135" t="str">
        <f t="shared" ref="A135:D136" si="8">+A116</f>
        <v>pdl</v>
      </c>
      <c r="B135" s="35">
        <f t="shared" si="8"/>
        <v>521.70000000000005</v>
      </c>
      <c r="C135">
        <f t="shared" si="8"/>
        <v>1011.06</v>
      </c>
      <c r="D135">
        <f t="shared" si="8"/>
        <v>884.68</v>
      </c>
      <c r="E135" s="34">
        <f>ROUND(D135/C135,3)-1</f>
        <v>-0.125</v>
      </c>
      <c r="F135" s="63">
        <f>+B135*C135</f>
        <v>527470.00199999998</v>
      </c>
      <c r="G135" s="63">
        <f>+(D135-C135)*B135</f>
        <v>-65932.445999999996</v>
      </c>
      <c r="H135" s="34">
        <f>ROUND(G135/F135,3)</f>
        <v>-0.125</v>
      </c>
      <c r="L135" t="s">
        <v>28</v>
      </c>
    </row>
    <row r="136" spans="1:19" x14ac:dyDescent="0.25">
      <c r="A136" t="str">
        <f t="shared" si="8"/>
        <v>pdl excess</v>
      </c>
      <c r="B136" s="35">
        <f t="shared" si="8"/>
        <v>490.6</v>
      </c>
      <c r="C136">
        <f t="shared" si="8"/>
        <v>261.10000000000002</v>
      </c>
      <c r="D136">
        <f t="shared" si="8"/>
        <v>264.36</v>
      </c>
      <c r="E136" s="34">
        <f>ROUND(D136/C136,3)-1</f>
        <v>1.2000000000000011E-2</v>
      </c>
      <c r="F136" s="63">
        <f>+B136*C136</f>
        <v>128095.66000000002</v>
      </c>
      <c r="G136" s="63">
        <f>+(D136-C136)*B136</f>
        <v>1599.3559999999957</v>
      </c>
      <c r="H136" s="34">
        <f>ROUND(G136/F136,3)</f>
        <v>1.2E-2</v>
      </c>
      <c r="L136" t="s">
        <v>20</v>
      </c>
      <c r="M136">
        <v>521.70000000000005</v>
      </c>
      <c r="N136">
        <v>1011.06</v>
      </c>
      <c r="O136">
        <v>884.68</v>
      </c>
      <c r="P136">
        <v>-0.125</v>
      </c>
      <c r="Q136">
        <v>527470.00199999998</v>
      </c>
      <c r="R136">
        <v>-65932.445999999996</v>
      </c>
      <c r="S136">
        <v>-0.125</v>
      </c>
    </row>
    <row r="137" spans="1:19" x14ac:dyDescent="0.25">
      <c r="F137" s="58"/>
      <c r="G137" s="58"/>
      <c r="H137" s="34"/>
      <c r="L137" t="s">
        <v>21</v>
      </c>
      <c r="M137">
        <v>490.6</v>
      </c>
      <c r="N137">
        <v>261.10000000000002</v>
      </c>
      <c r="O137">
        <v>264.36</v>
      </c>
      <c r="P137">
        <v>1.2000000000000011E-2</v>
      </c>
      <c r="Q137">
        <v>128095.66</v>
      </c>
      <c r="R137">
        <v>1599.3559999999957</v>
      </c>
      <c r="S137">
        <v>1.2E-2</v>
      </c>
    </row>
    <row r="138" spans="1:19" x14ac:dyDescent="0.25">
      <c r="A138" t="s">
        <v>29</v>
      </c>
      <c r="B138" s="35">
        <f>+B135</f>
        <v>521.70000000000005</v>
      </c>
      <c r="C138">
        <f>ROUND(SUMPRODUCT(C135:C136,$B$135:$B$136)/$B$138,2)</f>
        <v>1256.5999999999999</v>
      </c>
      <c r="D138">
        <f>ROUND(SUMPRODUCT(D135:D136,$B$135:$B$136)/$B$138,2)</f>
        <v>1133.28</v>
      </c>
      <c r="E138" s="34">
        <f>ROUND(D138/C138,3)-1</f>
        <v>-9.7999999999999976E-2</v>
      </c>
      <c r="F138" s="63">
        <f>+F136+F135</f>
        <v>655565.66200000001</v>
      </c>
      <c r="G138" s="63">
        <f>+G136+G135</f>
        <v>-64333.090000000004</v>
      </c>
      <c r="H138" s="34">
        <f>ROUND(G138/F138,3)</f>
        <v>-9.8000000000000004E-2</v>
      </c>
    </row>
    <row r="139" spans="1:19" x14ac:dyDescent="0.25">
      <c r="L139" t="s">
        <v>29</v>
      </c>
      <c r="M139">
        <v>521.70000000000005</v>
      </c>
      <c r="N139">
        <v>1256.5999999999999</v>
      </c>
      <c r="O139">
        <v>1133.28</v>
      </c>
      <c r="P139">
        <v>-9.7999999999999976E-2</v>
      </c>
      <c r="Q139">
        <v>655565.66200000001</v>
      </c>
      <c r="R139">
        <v>-64333.09</v>
      </c>
      <c r="S139">
        <v>-9.8000000000000004E-2</v>
      </c>
    </row>
    <row r="140" spans="1:19" x14ac:dyDescent="0.25">
      <c r="F140" s="63"/>
      <c r="G140" s="63"/>
      <c r="H140" s="34"/>
    </row>
    <row r="141" spans="1:19" x14ac:dyDescent="0.25">
      <c r="A141" t="s">
        <v>54</v>
      </c>
      <c r="B141" s="35">
        <f>+B114</f>
        <v>521.70000000000005</v>
      </c>
      <c r="C141">
        <f>+C114</f>
        <v>554.19000000000005</v>
      </c>
      <c r="D141">
        <f>+D114</f>
        <v>570.27</v>
      </c>
      <c r="E141" s="34">
        <f>ROUND(D141/C141,3)-1</f>
        <v>2.8999999999999915E-2</v>
      </c>
      <c r="F141" s="63">
        <f>+B141*C141</f>
        <v>289120.92300000007</v>
      </c>
      <c r="G141" s="63">
        <f>+(D141-C141)*B141</f>
        <v>8388.9359999999633</v>
      </c>
      <c r="H141" s="34">
        <f>ROUND(G141/F141,3)</f>
        <v>2.9000000000000001E-2</v>
      </c>
    </row>
    <row r="142" spans="1:19" x14ac:dyDescent="0.25">
      <c r="H142" s="34"/>
      <c r="L142" t="s">
        <v>54</v>
      </c>
      <c r="M142">
        <v>521.70000000000005</v>
      </c>
      <c r="N142">
        <v>554.19000000000005</v>
      </c>
      <c r="O142">
        <v>570.27</v>
      </c>
      <c r="P142">
        <v>2.8999999999999915E-2</v>
      </c>
      <c r="Q142">
        <v>289120.92300000007</v>
      </c>
      <c r="R142">
        <v>8388.9359999999633</v>
      </c>
      <c r="S142">
        <v>2.9000000000000001E-2</v>
      </c>
    </row>
    <row r="143" spans="1:19" ht="13.8" thickBot="1" x14ac:dyDescent="0.3">
      <c r="H143" s="34"/>
    </row>
    <row r="144" spans="1:19" ht="13.8" thickBot="1" x14ac:dyDescent="0.3">
      <c r="A144" s="65" t="s">
        <v>67</v>
      </c>
      <c r="B144" s="67"/>
      <c r="C144" s="67">
        <f>C132+C138+C141</f>
        <v>4651.09</v>
      </c>
      <c r="D144" s="67">
        <f>D132+D138+D141</f>
        <v>4340.4500000000007</v>
      </c>
      <c r="E144" s="73">
        <f>ROUND(D144/C144,3)-1</f>
        <v>-6.6999999999999948E-2</v>
      </c>
      <c r="H144" s="34"/>
      <c r="L144" t="s">
        <v>28</v>
      </c>
    </row>
    <row r="145" spans="1:19" x14ac:dyDescent="0.25">
      <c r="H145" s="34"/>
      <c r="L145" t="s">
        <v>56</v>
      </c>
      <c r="M145">
        <v>68.474999999999994</v>
      </c>
      <c r="N145">
        <v>478.95383132456539</v>
      </c>
      <c r="O145">
        <v>386.51574187892425</v>
      </c>
      <c r="P145">
        <v>-0.19299999999999995</v>
      </c>
      <c r="Q145">
        <v>32796.363599949618</v>
      </c>
      <c r="R145">
        <v>-6329.6981747902782</v>
      </c>
      <c r="S145">
        <v>-0.193</v>
      </c>
    </row>
    <row r="146" spans="1:19" x14ac:dyDescent="0.25">
      <c r="C146" t="s">
        <v>38</v>
      </c>
      <c r="E146">
        <v>956.9387999999999</v>
      </c>
      <c r="F146">
        <v>3193.51</v>
      </c>
      <c r="G146">
        <v>4230.57</v>
      </c>
      <c r="H146" s="34"/>
      <c r="I146">
        <v>271.85000000000002</v>
      </c>
      <c r="J146">
        <v>1698.071371332072</v>
      </c>
      <c r="K146">
        <v>1957.1598455599878</v>
      </c>
      <c r="L146" t="s">
        <v>55</v>
      </c>
      <c r="M146">
        <v>53.4</v>
      </c>
      <c r="N146">
        <v>1739.1723090804403</v>
      </c>
      <c r="O146">
        <v>1659.1703828627399</v>
      </c>
      <c r="P146">
        <v>-4.6000000000000041E-2</v>
      </c>
      <c r="Q146">
        <v>92871.801304895504</v>
      </c>
      <c r="R146">
        <v>-4272.102860025203</v>
      </c>
      <c r="S146">
        <v>-4.5999999999999999E-2</v>
      </c>
    </row>
    <row r="147" spans="1:19" x14ac:dyDescent="0.25">
      <c r="H147" s="34"/>
      <c r="L147" t="s">
        <v>64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</row>
    <row r="148" spans="1:19" x14ac:dyDescent="0.25">
      <c r="A148" t="s">
        <v>68</v>
      </c>
      <c r="H148" s="34"/>
    </row>
    <row r="149" spans="1:19" x14ac:dyDescent="0.25">
      <c r="A149" t="s">
        <v>56</v>
      </c>
      <c r="B149" s="35">
        <v>68.475000000000009</v>
      </c>
      <c r="C149" s="35">
        <v>478.95383132456539</v>
      </c>
      <c r="D149" s="35">
        <v>386.53619211237174</v>
      </c>
      <c r="E149" s="34">
        <f>ROUND(D149/C149,3)-1</f>
        <v>-0.19299999999999995</v>
      </c>
      <c r="F149" s="63">
        <f>B149*C149</f>
        <v>32796.363599949618</v>
      </c>
      <c r="G149" s="63">
        <f>(D149-C149)*B149</f>
        <v>-6328.2978450549608</v>
      </c>
      <c r="H149" s="34">
        <f>ROUND(G149/F149,3)</f>
        <v>-0.193</v>
      </c>
      <c r="K149">
        <f>B149*D149</f>
        <v>26468.065754894658</v>
      </c>
      <c r="L149" t="s">
        <v>77</v>
      </c>
      <c r="M149">
        <v>68.474999999999994</v>
      </c>
      <c r="N149">
        <v>1835.24</v>
      </c>
      <c r="O149">
        <v>1680.41</v>
      </c>
      <c r="P149">
        <v>-8.3999999999999964E-2</v>
      </c>
      <c r="Q149">
        <v>125668.16490484512</v>
      </c>
      <c r="R149">
        <v>-10601.801034815482</v>
      </c>
      <c r="S149">
        <v>-8.4000000000000005E-2</v>
      </c>
    </row>
    <row r="150" spans="1:19" x14ac:dyDescent="0.25">
      <c r="A150" t="s">
        <v>55</v>
      </c>
      <c r="B150" s="35">
        <v>53.4</v>
      </c>
      <c r="C150" s="35">
        <v>1739.1723090804403</v>
      </c>
      <c r="D150" s="35">
        <v>1659.7602676614483</v>
      </c>
      <c r="E150" s="34">
        <f>ROUND(D150/C150,3)-1</f>
        <v>-4.6000000000000041E-2</v>
      </c>
      <c r="F150" s="63">
        <f>B150*C150</f>
        <v>92871.801304895504</v>
      </c>
      <c r="G150" s="63">
        <f>(D150-C150)*B150</f>
        <v>-4240.6030117741711</v>
      </c>
      <c r="H150" s="34">
        <f>ROUND(G150/F150,3)</f>
        <v>-4.5999999999999999E-2</v>
      </c>
      <c r="K150">
        <f>B150*D150</f>
        <v>88631.198293121342</v>
      </c>
      <c r="L150" t="s">
        <v>65</v>
      </c>
      <c r="M150">
        <v>68.474999999999994</v>
      </c>
      <c r="N150">
        <v>1356.29</v>
      </c>
      <c r="O150">
        <v>1293.9000000000001</v>
      </c>
      <c r="P150">
        <v>-4.6000000000000041E-2</v>
      </c>
      <c r="Q150">
        <v>92871.801304895504</v>
      </c>
      <c r="R150">
        <v>-4272.102860025203</v>
      </c>
      <c r="S150">
        <v>-4.5999999999999999E-2</v>
      </c>
    </row>
    <row r="151" spans="1:19" x14ac:dyDescent="0.25">
      <c r="A151" t="s">
        <v>64</v>
      </c>
      <c r="B151" s="35"/>
      <c r="C151" s="35"/>
      <c r="D151" s="35"/>
      <c r="E151" s="34"/>
      <c r="F151" s="63"/>
      <c r="G151" s="63"/>
      <c r="H151" s="34"/>
    </row>
    <row r="152" spans="1:19" ht="13.8" thickBot="1" x14ac:dyDescent="0.3">
      <c r="B152" s="35"/>
      <c r="C152" s="35"/>
      <c r="D152" s="35"/>
      <c r="E152" s="34"/>
      <c r="H152" s="34"/>
      <c r="L152" t="s">
        <v>25</v>
      </c>
      <c r="Q152">
        <v>2552138.8579048449</v>
      </c>
      <c r="R152">
        <v>-172660.35203481535</v>
      </c>
      <c r="S152">
        <v>-6.8000000000000005E-2</v>
      </c>
    </row>
    <row r="153" spans="1:19" ht="13.8" thickBot="1" x14ac:dyDescent="0.3">
      <c r="A153" t="s">
        <v>69</v>
      </c>
      <c r="B153" s="35">
        <f>B149</f>
        <v>68.475000000000009</v>
      </c>
      <c r="C153">
        <f>ROUND(SUMPRODUCT(C149:C151,$B$149:$B$151)/$B$153,2)</f>
        <v>1835.24</v>
      </c>
      <c r="D153">
        <f>ROUND(SUMPRODUCT(D149:D151,$B$149:$B$151)/$B$153,2)</f>
        <v>1680.89</v>
      </c>
      <c r="E153" s="64">
        <f>ROUND(D153/C153,3)-1</f>
        <v>-8.3999999999999964E-2</v>
      </c>
      <c r="F153" s="63">
        <f>+F151+F150+F149</f>
        <v>125668.16490484512</v>
      </c>
      <c r="G153" s="63">
        <f>+G151+G150+G149</f>
        <v>-10568.900856829132</v>
      </c>
      <c r="H153" s="72">
        <f>ROUND(G153/F153,3)</f>
        <v>-8.4000000000000005E-2</v>
      </c>
    </row>
    <row r="154" spans="1:19" x14ac:dyDescent="0.25">
      <c r="A154" t="s">
        <v>65</v>
      </c>
      <c r="B154" s="35">
        <f>B149</f>
        <v>68.475000000000009</v>
      </c>
      <c r="C154">
        <f>ROUND(SUMPRODUCT(C150:C151,$B$150:$B$151)/$B$154,2)</f>
        <v>1356.29</v>
      </c>
      <c r="D154">
        <f>ROUND(SUMPRODUCT(D150:D151,$B$150:$B$151)/$B$154,2)</f>
        <v>1294.3599999999999</v>
      </c>
      <c r="E154" s="64">
        <f>ROUND(D154/C154,3)-1</f>
        <v>-4.6000000000000041E-2</v>
      </c>
      <c r="F154" s="63">
        <f>F150+F151</f>
        <v>92871.801304895504</v>
      </c>
      <c r="G154" s="63">
        <f>G150+G151</f>
        <v>-4240.6030117741711</v>
      </c>
      <c r="H154" s="34">
        <f>ROUND(G154/F154,3)</f>
        <v>-4.5999999999999999E-2</v>
      </c>
      <c r="P154" t="s">
        <v>75</v>
      </c>
      <c r="Q154">
        <v>2426470.6929999995</v>
      </c>
      <c r="R154">
        <v>-162058.55099999986</v>
      </c>
      <c r="S154">
        <v>-6.7000000000000004E-2</v>
      </c>
    </row>
    <row r="155" spans="1:19" x14ac:dyDescent="0.25">
      <c r="F155" s="63"/>
      <c r="G155" s="63"/>
      <c r="H155" s="34"/>
    </row>
    <row r="156" spans="1:19" x14ac:dyDescent="0.25">
      <c r="A156" t="s">
        <v>25</v>
      </c>
      <c r="F156" s="58">
        <f>+F141+F138+F132+F153</f>
        <v>2552138.8579048449</v>
      </c>
      <c r="G156" s="58">
        <f>+G141+G138+G132+G153</f>
        <v>-172627.45185682899</v>
      </c>
      <c r="H156" s="59">
        <f>ROUND(G156/F156,3)</f>
        <v>-6.8000000000000005E-2</v>
      </c>
    </row>
    <row r="157" spans="1:19" x14ac:dyDescent="0.25">
      <c r="H157" s="34"/>
    </row>
    <row r="158" spans="1:19" x14ac:dyDescent="0.25">
      <c r="H158" s="34"/>
    </row>
    <row r="159" spans="1:19" x14ac:dyDescent="0.25">
      <c r="H159" s="34"/>
    </row>
    <row r="160" spans="1:19" x14ac:dyDescent="0.25">
      <c r="F160" s="58"/>
      <c r="G160" s="58"/>
      <c r="H160" s="34"/>
    </row>
    <row r="161" spans="5:8" x14ac:dyDescent="0.25">
      <c r="G161" s="58"/>
    </row>
    <row r="162" spans="5:8" x14ac:dyDescent="0.25">
      <c r="E162" s="34"/>
      <c r="F162" s="63"/>
      <c r="G162" s="63"/>
      <c r="H162" s="34"/>
    </row>
    <row r="163" spans="5:8" x14ac:dyDescent="0.25">
      <c r="F163" s="58"/>
      <c r="G163" s="63"/>
      <c r="H163" s="34"/>
    </row>
  </sheetData>
  <phoneticPr fontId="10" type="noConversion"/>
  <pageMargins left="0.75" right="0.75" top="1" bottom="1" header="0.5" footer="0.5"/>
  <pageSetup scale="31" fitToWidth="2" orientation="portrait" horizontalDpi="300" verticalDpi="300" r:id="rId1"/>
  <headerFooter alignWithMargins="0"/>
  <rowBreaks count="1" manualBreakCount="1">
    <brk id="33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63"/>
  <sheetViews>
    <sheetView view="pageBreakPreview" topLeftCell="A19" zoomScaleNormal="100" workbookViewId="0"/>
  </sheetViews>
  <sheetFormatPr defaultRowHeight="13.2" x14ac:dyDescent="0.25"/>
  <cols>
    <col min="1" max="1" width="12" customWidth="1"/>
    <col min="2" max="2" width="10.33203125" customWidth="1"/>
    <col min="3" max="3" width="14.33203125" customWidth="1"/>
    <col min="4" max="4" width="13.44140625" customWidth="1"/>
    <col min="5" max="5" width="13.77734375" customWidth="1"/>
    <col min="6" max="6" width="17.109375" bestFit="1" customWidth="1"/>
    <col min="7" max="7" width="18" bestFit="1" customWidth="1"/>
    <col min="8" max="8" width="16.109375" customWidth="1"/>
    <col min="9" max="9" width="12.109375" customWidth="1"/>
  </cols>
  <sheetData>
    <row r="1" spans="1:13" x14ac:dyDescent="0.25">
      <c r="A1" s="4" t="s">
        <v>53</v>
      </c>
      <c r="B1" s="4"/>
      <c r="C1" s="4"/>
      <c r="D1" s="4"/>
      <c r="E1" s="4"/>
      <c r="F1" s="4"/>
      <c r="G1" s="4"/>
      <c r="H1" s="4"/>
    </row>
    <row r="2" spans="1:13" x14ac:dyDescent="0.25">
      <c r="A2" s="4"/>
      <c r="C2" s="4"/>
      <c r="D2" s="4"/>
      <c r="E2" s="4"/>
      <c r="F2" s="4"/>
      <c r="G2" s="4"/>
      <c r="H2" s="4"/>
    </row>
    <row r="3" spans="1:13" x14ac:dyDescent="0.25">
      <c r="A3" s="4"/>
      <c r="B3" s="4"/>
      <c r="C3" s="4"/>
      <c r="D3" s="4"/>
      <c r="E3" s="4"/>
      <c r="F3" s="4"/>
      <c r="G3" s="4"/>
      <c r="H3" s="4"/>
      <c r="K3" s="74"/>
      <c r="L3" s="74"/>
      <c r="M3" s="74"/>
    </row>
    <row r="4" spans="1:13" x14ac:dyDescent="0.25">
      <c r="C4" s="13" t="s">
        <v>9</v>
      </c>
      <c r="D4" s="13" t="s">
        <v>10</v>
      </c>
      <c r="E4" s="12" t="s">
        <v>11</v>
      </c>
      <c r="F4" s="12"/>
      <c r="G4" s="12"/>
      <c r="H4" s="12"/>
      <c r="K4" s="74"/>
      <c r="L4" s="74"/>
      <c r="M4" s="74"/>
    </row>
    <row r="5" spans="1:13" x14ac:dyDescent="0.25">
      <c r="B5" s="14" t="s">
        <v>13</v>
      </c>
      <c r="C5" s="15" t="s">
        <v>14</v>
      </c>
      <c r="D5" s="15" t="s">
        <v>14</v>
      </c>
      <c r="E5" s="16" t="s">
        <v>15</v>
      </c>
      <c r="F5" s="16"/>
      <c r="G5" s="16"/>
      <c r="H5" s="16"/>
      <c r="I5" s="14"/>
      <c r="K5" s="74"/>
      <c r="L5" s="74"/>
      <c r="M5" s="74"/>
    </row>
    <row r="6" spans="1:13" ht="13.8" thickBot="1" x14ac:dyDescent="0.3">
      <c r="K6" s="74"/>
      <c r="L6" s="74"/>
      <c r="M6" s="74"/>
    </row>
    <row r="7" spans="1:13" x14ac:dyDescent="0.25">
      <c r="A7" t="s">
        <v>17</v>
      </c>
      <c r="B7" s="51">
        <v>1332.9774666666665</v>
      </c>
      <c r="C7" s="52">
        <v>4252.2</v>
      </c>
      <c r="D7" s="52">
        <v>4346.18</v>
      </c>
      <c r="E7" s="20">
        <f>(D7-C7)/C7</f>
        <v>2.210150039979316E-2</v>
      </c>
      <c r="G7" s="16"/>
      <c r="K7" s="74"/>
      <c r="L7" s="74"/>
      <c r="M7" s="74"/>
    </row>
    <row r="8" spans="1:13" x14ac:dyDescent="0.25">
      <c r="A8" t="s">
        <v>18</v>
      </c>
      <c r="B8" s="53">
        <v>1332.9774666666665</v>
      </c>
      <c r="C8" s="54">
        <v>1270.94</v>
      </c>
      <c r="D8" s="54">
        <v>1125.8</v>
      </c>
      <c r="E8" s="22">
        <f t="shared" ref="E8:E14" si="0">(D8-C8)/C8</f>
        <v>-0.11419893936771217</v>
      </c>
      <c r="G8" s="16"/>
      <c r="K8" s="74"/>
      <c r="L8" s="74"/>
      <c r="M8" s="74"/>
    </row>
    <row r="9" spans="1:13" x14ac:dyDescent="0.25">
      <c r="A9" t="s">
        <v>19</v>
      </c>
      <c r="B9" s="53">
        <v>233.45242246274898</v>
      </c>
      <c r="C9" s="54">
        <v>1285.46</v>
      </c>
      <c r="D9" s="54">
        <v>1940.58</v>
      </c>
      <c r="E9" s="22">
        <f t="shared" si="0"/>
        <v>0.50963857296220794</v>
      </c>
      <c r="G9" s="16"/>
      <c r="K9" s="74"/>
      <c r="L9" s="74"/>
      <c r="M9" s="74"/>
    </row>
    <row r="10" spans="1:13" x14ac:dyDescent="0.25">
      <c r="A10" t="s">
        <v>20</v>
      </c>
      <c r="B10" s="53">
        <v>1332.9774666666665</v>
      </c>
      <c r="C10" s="54">
        <v>1262.95</v>
      </c>
      <c r="D10" s="54">
        <v>1459.09</v>
      </c>
      <c r="E10" s="22">
        <f t="shared" si="0"/>
        <v>0.15530306029534016</v>
      </c>
      <c r="G10" s="16"/>
      <c r="K10" s="74"/>
      <c r="L10" s="74"/>
      <c r="M10" s="74"/>
    </row>
    <row r="11" spans="1:13" x14ac:dyDescent="0.25">
      <c r="A11" t="s">
        <v>21</v>
      </c>
      <c r="B11" s="53">
        <v>1271.8616150955697</v>
      </c>
      <c r="C11" s="54">
        <v>263.95999999999998</v>
      </c>
      <c r="D11" s="54">
        <v>361.85</v>
      </c>
      <c r="E11" s="22">
        <f t="shared" si="0"/>
        <v>0.37085164418851363</v>
      </c>
      <c r="G11" s="16"/>
      <c r="K11" s="74"/>
      <c r="L11" s="74"/>
      <c r="M11" s="74"/>
    </row>
    <row r="12" spans="1:13" x14ac:dyDescent="0.25">
      <c r="A12" t="s">
        <v>22</v>
      </c>
      <c r="B12" s="53">
        <v>1332.9774666666665</v>
      </c>
      <c r="C12" s="54">
        <v>175</v>
      </c>
      <c r="D12" s="54">
        <v>88</v>
      </c>
      <c r="E12" s="22">
        <f t="shared" si="0"/>
        <v>-0.49714285714285716</v>
      </c>
      <c r="G12" s="16"/>
    </row>
    <row r="13" spans="1:13" x14ac:dyDescent="0.25">
      <c r="A13" t="s">
        <v>23</v>
      </c>
      <c r="B13" s="53">
        <v>52.968333733000975</v>
      </c>
      <c r="C13" s="54">
        <v>34.700000000000003</v>
      </c>
      <c r="D13" s="54">
        <v>30.44</v>
      </c>
      <c r="E13" s="22">
        <f t="shared" si="0"/>
        <v>-0.12276657060518735</v>
      </c>
      <c r="G13" s="16"/>
    </row>
    <row r="14" spans="1:13" ht="13.8" thickBot="1" x14ac:dyDescent="0.3">
      <c r="A14" t="s">
        <v>24</v>
      </c>
      <c r="B14" s="55">
        <v>1300.9860074666665</v>
      </c>
      <c r="C14" s="56">
        <v>1.57</v>
      </c>
      <c r="D14" s="56">
        <v>1.36</v>
      </c>
      <c r="E14" s="25">
        <f t="shared" si="0"/>
        <v>-0.13375796178343946</v>
      </c>
      <c r="G14" s="16"/>
    </row>
    <row r="16" spans="1:13" x14ac:dyDescent="0.25">
      <c r="A16" t="s">
        <v>25</v>
      </c>
      <c r="B16" s="35">
        <f>+B7</f>
        <v>1332.9774666666665</v>
      </c>
      <c r="C16" s="35">
        <f>ROUND(SUMPRODUCT(C7:C14,$B$7:$B$14)/$B$16,2)</f>
        <v>7440.99</v>
      </c>
      <c r="D16" s="35">
        <f>ROUND(SUMPRODUCT(D7:D14,$B$7:$B$14)/$B$16,2)</f>
        <v>7706.73</v>
      </c>
      <c r="E16" s="1">
        <f>ROUND(D16/C16,3)-1</f>
        <v>3.6000000000000032E-2</v>
      </c>
      <c r="F16" s="1"/>
      <c r="G16" s="1"/>
      <c r="H16" s="1"/>
    </row>
    <row r="19" spans="1:8" x14ac:dyDescent="0.25">
      <c r="A19" t="s">
        <v>26</v>
      </c>
    </row>
    <row r="20" spans="1:8" x14ac:dyDescent="0.25">
      <c r="A20" t="s">
        <v>17</v>
      </c>
      <c r="B20" s="35">
        <f>+B7</f>
        <v>1332.9774666666665</v>
      </c>
      <c r="C20">
        <f>+C7</f>
        <v>4252.2</v>
      </c>
      <c r="D20">
        <f>+D7</f>
        <v>4346.18</v>
      </c>
      <c r="E20" s="1">
        <f>ROUND(D20/C20,3)-1</f>
        <v>2.200000000000002E-2</v>
      </c>
      <c r="F20" s="57">
        <f>+C20*B20</f>
        <v>5668086.7837599991</v>
      </c>
      <c r="G20" s="57">
        <f>+(D20-C20)*B20</f>
        <v>125273.22231733394</v>
      </c>
      <c r="H20" s="1">
        <f>ROUND(G20/F20,3)</f>
        <v>2.1999999999999999E-2</v>
      </c>
    </row>
    <row r="21" spans="1:8" x14ac:dyDescent="0.25">
      <c r="A21" t="s">
        <v>19</v>
      </c>
      <c r="B21" s="35">
        <f>+B9</f>
        <v>233.45242246274898</v>
      </c>
      <c r="C21">
        <f>+C9</f>
        <v>1285.46</v>
      </c>
      <c r="D21">
        <f>+D9</f>
        <v>1940.58</v>
      </c>
      <c r="E21" s="1">
        <f>ROUND(D21/C21,3)-1</f>
        <v>0.51</v>
      </c>
      <c r="F21" s="57">
        <f>+C21*B21</f>
        <v>300093.75097896531</v>
      </c>
      <c r="G21" s="57">
        <f>+(D21-C21)*B21</f>
        <v>152939.3510037961</v>
      </c>
      <c r="H21" s="1">
        <f>ROUND(G21/F21,3)</f>
        <v>0.51</v>
      </c>
    </row>
    <row r="22" spans="1:8" x14ac:dyDescent="0.25">
      <c r="A22" t="s">
        <v>22</v>
      </c>
      <c r="B22" s="35">
        <f t="shared" ref="B22:D24" si="1">+B12</f>
        <v>1332.9774666666665</v>
      </c>
      <c r="C22">
        <f t="shared" si="1"/>
        <v>175</v>
      </c>
      <c r="D22">
        <f t="shared" si="1"/>
        <v>88</v>
      </c>
      <c r="E22" s="1">
        <f>ROUND(D22/C22,3)-1</f>
        <v>-0.497</v>
      </c>
      <c r="F22" s="57">
        <f>+C22*B22</f>
        <v>233271.05666666664</v>
      </c>
      <c r="G22" s="57">
        <f>+(D22-C22)*B22</f>
        <v>-115969.03959999999</v>
      </c>
      <c r="H22" s="1">
        <f>ROUND(G22/F22,3)</f>
        <v>-0.497</v>
      </c>
    </row>
    <row r="23" spans="1:8" x14ac:dyDescent="0.25">
      <c r="A23" t="s">
        <v>23</v>
      </c>
      <c r="B23" s="35">
        <f t="shared" si="1"/>
        <v>52.968333733000975</v>
      </c>
      <c r="C23">
        <f t="shared" si="1"/>
        <v>34.700000000000003</v>
      </c>
      <c r="D23">
        <f t="shared" si="1"/>
        <v>30.44</v>
      </c>
      <c r="E23" s="1">
        <f>ROUND(D23/C23,3)-1</f>
        <v>-0.123</v>
      </c>
      <c r="F23" s="57">
        <f>+C23*B23</f>
        <v>1838.0011805351339</v>
      </c>
      <c r="G23" s="57">
        <f>+(D23-C23)*B23</f>
        <v>-225.64510170258424</v>
      </c>
      <c r="H23" s="1">
        <f>ROUND(G23/F23,3)</f>
        <v>-0.123</v>
      </c>
    </row>
    <row r="24" spans="1:8" x14ac:dyDescent="0.25">
      <c r="A24" t="s">
        <v>24</v>
      </c>
      <c r="B24" s="35">
        <f t="shared" si="1"/>
        <v>1300.9860074666665</v>
      </c>
      <c r="C24">
        <f t="shared" si="1"/>
        <v>1.57</v>
      </c>
      <c r="D24">
        <f t="shared" si="1"/>
        <v>1.36</v>
      </c>
      <c r="E24" s="1">
        <f>ROUND(D24/C24,3)-1</f>
        <v>-0.13400000000000001</v>
      </c>
      <c r="F24" s="57">
        <f>+C24*B24</f>
        <v>2042.5480317226666</v>
      </c>
      <c r="G24" s="57">
        <f>+(D24-C24)*B24</f>
        <v>-273.20706156799992</v>
      </c>
      <c r="H24" s="1">
        <f>ROUND(G24/F24,3)</f>
        <v>-0.13400000000000001</v>
      </c>
    </row>
    <row r="25" spans="1:8" x14ac:dyDescent="0.25">
      <c r="F25" s="57"/>
      <c r="G25" s="57"/>
      <c r="H25" s="1"/>
    </row>
    <row r="26" spans="1:8" x14ac:dyDescent="0.25">
      <c r="A26" t="s">
        <v>27</v>
      </c>
      <c r="B26" s="35">
        <f>+B20</f>
        <v>1332.9774666666665</v>
      </c>
      <c r="C26">
        <f>ROUND(SUMPRODUCT(C20:C24,$B$20:$B$24)/$B$26,2)</f>
        <v>4655.24</v>
      </c>
      <c r="D26">
        <f>ROUND(SUMPRODUCT(D20:D24,$B$20:$B$24)/$B$26,2)</f>
        <v>4776.58</v>
      </c>
      <c r="E26" s="1">
        <f>ROUND(D26/C26,3)-1</f>
        <v>2.6000000000000023E-2</v>
      </c>
      <c r="F26" s="57">
        <f>SUM(F20:F24)</f>
        <v>6205332.1406178894</v>
      </c>
      <c r="G26" s="57">
        <f>SUM(G20:G24)</f>
        <v>161744.68155785941</v>
      </c>
      <c r="H26" s="1">
        <f>ROUND(G26/F26,3)</f>
        <v>2.5999999999999999E-2</v>
      </c>
    </row>
    <row r="27" spans="1:8" x14ac:dyDescent="0.25">
      <c r="B27" s="35"/>
      <c r="F27" s="57"/>
      <c r="G27" s="57"/>
      <c r="H27" s="1"/>
    </row>
    <row r="28" spans="1:8" x14ac:dyDescent="0.25">
      <c r="A28" t="s">
        <v>28</v>
      </c>
      <c r="B28" s="35"/>
      <c r="F28" s="57"/>
      <c r="G28" s="57"/>
      <c r="H28" s="1"/>
    </row>
    <row r="29" spans="1:8" x14ac:dyDescent="0.25">
      <c r="A29" t="str">
        <f t="shared" ref="A29:D30" si="2">+A10</f>
        <v>pdl</v>
      </c>
      <c r="B29" s="35">
        <f t="shared" si="2"/>
        <v>1332.9774666666665</v>
      </c>
      <c r="C29">
        <f t="shared" si="2"/>
        <v>1262.95</v>
      </c>
      <c r="D29">
        <f t="shared" si="2"/>
        <v>1459.09</v>
      </c>
      <c r="E29" s="1">
        <f>ROUND(D29/C29,3)-1</f>
        <v>0.15500000000000003</v>
      </c>
      <c r="F29" s="57">
        <f>+B29*C29</f>
        <v>1683483.8915266665</v>
      </c>
      <c r="G29" s="57">
        <f>+(D29-C29)*B29</f>
        <v>261450.2003119998</v>
      </c>
      <c r="H29" s="1">
        <f>ROUND(G29/F29,3)</f>
        <v>0.155</v>
      </c>
    </row>
    <row r="30" spans="1:8" x14ac:dyDescent="0.25">
      <c r="A30" t="str">
        <f t="shared" si="2"/>
        <v>pdl excess</v>
      </c>
      <c r="B30" s="35">
        <f t="shared" si="2"/>
        <v>1271.8616150955697</v>
      </c>
      <c r="C30">
        <f t="shared" si="2"/>
        <v>263.95999999999998</v>
      </c>
      <c r="D30">
        <f t="shared" si="2"/>
        <v>361.85</v>
      </c>
      <c r="E30" s="1">
        <f>ROUND(D30/C30,3)-1</f>
        <v>0.371</v>
      </c>
      <c r="F30" s="57">
        <f>+B30*C30</f>
        <v>335720.59192062658</v>
      </c>
      <c r="G30" s="57">
        <f>+(D30-C30)*B30</f>
        <v>124502.53350170537</v>
      </c>
      <c r="H30" s="1">
        <f>ROUND(G30/F30,3)</f>
        <v>0.371</v>
      </c>
    </row>
    <row r="31" spans="1:8" x14ac:dyDescent="0.25">
      <c r="F31" s="58"/>
      <c r="G31" s="58"/>
      <c r="H31" s="1"/>
    </row>
    <row r="32" spans="1:8" x14ac:dyDescent="0.25">
      <c r="A32" t="s">
        <v>29</v>
      </c>
      <c r="B32" s="35">
        <f>+B29</f>
        <v>1332.9774666666665</v>
      </c>
      <c r="C32">
        <f>ROUND(SUMPRODUCT(C29:C30,$B$29:$B$30)/$B$32,2)</f>
        <v>1514.81</v>
      </c>
      <c r="D32">
        <f>ROUND(SUMPRODUCT(D29:D30,$B$29:$B$30)/$B$32,2)</f>
        <v>1804.35</v>
      </c>
      <c r="E32" s="1">
        <f>ROUND(D32/C32,3)-1</f>
        <v>0.19100000000000006</v>
      </c>
      <c r="F32" s="57">
        <f>+F30+F29</f>
        <v>2019204.4834472931</v>
      </c>
      <c r="G32" s="57">
        <f>+G30+G29</f>
        <v>385952.73381370516</v>
      </c>
      <c r="H32" s="1">
        <f>ROUND(G32/F32,3)</f>
        <v>0.191</v>
      </c>
    </row>
    <row r="33" spans="1:9" x14ac:dyDescent="0.25">
      <c r="B33" s="35"/>
    </row>
    <row r="34" spans="1:9" x14ac:dyDescent="0.25">
      <c r="B34" s="35"/>
      <c r="F34" s="57"/>
      <c r="G34" s="57"/>
      <c r="H34" s="1"/>
    </row>
    <row r="35" spans="1:9" x14ac:dyDescent="0.25">
      <c r="A35" t="s">
        <v>54</v>
      </c>
      <c r="B35" s="35">
        <f>+B8</f>
        <v>1332.9774666666665</v>
      </c>
      <c r="C35">
        <f>+C8</f>
        <v>1270.94</v>
      </c>
      <c r="D35">
        <f>+D8</f>
        <v>1125.8</v>
      </c>
      <c r="E35" s="1">
        <f>ROUND(D35/C35,3)-1</f>
        <v>-0.11399999999999999</v>
      </c>
      <c r="F35" s="57">
        <f>+B35*C35</f>
        <v>1694134.3814853332</v>
      </c>
      <c r="G35" s="57">
        <f>+(D35-C35)*B35</f>
        <v>-193468.3495120001</v>
      </c>
      <c r="H35" s="1">
        <f>ROUND(G35/F35,3)</f>
        <v>-0.114</v>
      </c>
    </row>
    <row r="36" spans="1:9" x14ac:dyDescent="0.25">
      <c r="B36" s="35"/>
      <c r="E36" s="1"/>
      <c r="F36" s="57"/>
      <c r="G36" s="57"/>
      <c r="H36" s="1"/>
    </row>
    <row r="37" spans="1:9" ht="13.8" thickBot="1" x14ac:dyDescent="0.3">
      <c r="B37" s="35"/>
      <c r="E37" s="1"/>
      <c r="F37" s="57"/>
      <c r="G37" s="57"/>
      <c r="H37" s="1"/>
    </row>
    <row r="38" spans="1:9" ht="13.8" thickBot="1" x14ac:dyDescent="0.3">
      <c r="A38" s="65" t="s">
        <v>67</v>
      </c>
      <c r="B38" s="66"/>
      <c r="C38" s="67">
        <f>C26+C32+C35</f>
        <v>7440.99</v>
      </c>
      <c r="D38" s="67">
        <f>D26+D32+D35</f>
        <v>7706.7300000000005</v>
      </c>
      <c r="E38" s="68">
        <f>ROUND(D38/C38,3)-1</f>
        <v>3.6000000000000032E-2</v>
      </c>
      <c r="F38" s="57"/>
      <c r="G38" s="57"/>
      <c r="H38" s="1"/>
    </row>
    <row r="39" spans="1:9" x14ac:dyDescent="0.25">
      <c r="B39" s="35"/>
      <c r="H39" s="1"/>
    </row>
    <row r="40" spans="1:9" x14ac:dyDescent="0.25">
      <c r="A40" t="s">
        <v>66</v>
      </c>
      <c r="F40" s="58"/>
      <c r="G40" s="58"/>
      <c r="H40" s="1"/>
    </row>
    <row r="41" spans="1:9" x14ac:dyDescent="0.25">
      <c r="A41" t="s">
        <v>55</v>
      </c>
      <c r="B41">
        <v>10.5</v>
      </c>
      <c r="C41" s="35">
        <v>3991.4373534149463</v>
      </c>
      <c r="D41" s="35">
        <v>4929.4251314674584</v>
      </c>
      <c r="E41" s="34">
        <f>ROUND(D41/C41,3)-1</f>
        <v>0.2350000000000001</v>
      </c>
      <c r="F41" s="58">
        <f>+B41*C41</f>
        <v>41910.092210856936</v>
      </c>
      <c r="G41" s="58">
        <f>+(D41-C41)*B41</f>
        <v>9848.8716695513776</v>
      </c>
      <c r="H41" s="1">
        <f>ROUND(G41/F41,3)</f>
        <v>0.23499999999999999</v>
      </c>
    </row>
    <row r="42" spans="1:9" x14ac:dyDescent="0.25">
      <c r="A42" t="s">
        <v>56</v>
      </c>
      <c r="B42">
        <v>11.2</v>
      </c>
      <c r="C42" s="35">
        <v>1323.0045651697351</v>
      </c>
      <c r="D42" s="35">
        <v>1267.4383734326061</v>
      </c>
      <c r="E42" s="34">
        <f>ROUND(D42/C42,3)-1</f>
        <v>-4.2000000000000037E-2</v>
      </c>
      <c r="F42">
        <f>B42*C42</f>
        <v>14817.651129901033</v>
      </c>
      <c r="G42">
        <f>(D42-C42)*B42</f>
        <v>-622.34134745584447</v>
      </c>
      <c r="H42" s="34">
        <f>ROUND(G42/F42,3)</f>
        <v>-4.2000000000000003E-2</v>
      </c>
    </row>
    <row r="43" spans="1:9" ht="13.8" thickBot="1" x14ac:dyDescent="0.3">
      <c r="C43" s="35"/>
      <c r="D43" s="35"/>
      <c r="E43" s="34"/>
      <c r="H43" s="34"/>
      <c r="I43" s="14"/>
    </row>
    <row r="44" spans="1:9" ht="13.8" thickBot="1" x14ac:dyDescent="0.3">
      <c r="A44" t="s">
        <v>57</v>
      </c>
      <c r="B44" s="58">
        <f>+B42</f>
        <v>11.2</v>
      </c>
      <c r="C44">
        <f>ROUND(SUMPRODUCT(C41:C42,$B$41:$B$42)/B44,2)</f>
        <v>5064.9799999999996</v>
      </c>
      <c r="D44">
        <f>ROUND(SUMPRODUCT(D41:D42,$B$41:$B$42)/B44,2)</f>
        <v>5888.77</v>
      </c>
      <c r="E44" s="1">
        <f>ROUND(D44/C44,3)-1</f>
        <v>0.16300000000000003</v>
      </c>
      <c r="F44" s="57">
        <f>SUM(F40:F42)</f>
        <v>56727.743340757967</v>
      </c>
      <c r="G44" s="57">
        <f>SUM(G40:G42)</f>
        <v>9226.5303220955338</v>
      </c>
      <c r="H44" s="69">
        <f>ROUND(G44/F44,3)</f>
        <v>0.16300000000000001</v>
      </c>
    </row>
    <row r="45" spans="1:9" x14ac:dyDescent="0.25">
      <c r="A45" t="s">
        <v>58</v>
      </c>
      <c r="B45" s="58">
        <f>+B42</f>
        <v>11.2</v>
      </c>
      <c r="C45">
        <f>ROUND(SUMPRODUCT($B$41:$B$41,C41:C41)/$B$45,2)</f>
        <v>3741.97</v>
      </c>
      <c r="D45">
        <f>ROUND(SUMPRODUCT($B$41:$B$41,D41:D41)/$B$45,2)</f>
        <v>4621.34</v>
      </c>
      <c r="E45" s="1">
        <f>ROUND(D45/C45,3)-1</f>
        <v>0.2350000000000001</v>
      </c>
      <c r="F45" s="57">
        <f>+F41+F40</f>
        <v>41910.092210856936</v>
      </c>
      <c r="G45" s="57">
        <f>+G41+G40</f>
        <v>9848.8716695513776</v>
      </c>
      <c r="H45" s="1">
        <f>ROUND(G45/F45,3)</f>
        <v>0.23499999999999999</v>
      </c>
    </row>
    <row r="46" spans="1:9" x14ac:dyDescent="0.25">
      <c r="F46" s="58"/>
      <c r="G46" s="58"/>
      <c r="H46" s="1"/>
    </row>
    <row r="47" spans="1:9" x14ac:dyDescent="0.25">
      <c r="F47" s="58"/>
      <c r="G47" s="58"/>
      <c r="H47" s="1"/>
    </row>
    <row r="48" spans="1:9" x14ac:dyDescent="0.25">
      <c r="A48" t="s">
        <v>25</v>
      </c>
      <c r="F48" s="58">
        <f>+F35+F32+F26+F44</f>
        <v>9975398.7488912735</v>
      </c>
      <c r="G48" s="58">
        <f>+G35+G32+G26+G44</f>
        <v>363455.59618166002</v>
      </c>
      <c r="H48" s="59">
        <f>ROUND(G48/F48,3)</f>
        <v>3.5999999999999997E-2</v>
      </c>
    </row>
    <row r="49" spans="1:8" x14ac:dyDescent="0.25">
      <c r="E49" s="60"/>
    </row>
    <row r="50" spans="1:8" x14ac:dyDescent="0.25">
      <c r="E50" s="60"/>
    </row>
    <row r="51" spans="1:8" x14ac:dyDescent="0.25">
      <c r="E51" s="60"/>
    </row>
    <row r="52" spans="1:8" x14ac:dyDescent="0.25">
      <c r="E52" s="60"/>
    </row>
    <row r="54" spans="1:8" x14ac:dyDescent="0.25">
      <c r="A54" s="4" t="s">
        <v>51</v>
      </c>
      <c r="B54" s="4"/>
      <c r="C54" s="4"/>
      <c r="D54" s="4"/>
      <c r="E54" s="4"/>
      <c r="F54" s="4"/>
      <c r="G54" s="4"/>
      <c r="H54" s="4"/>
    </row>
    <row r="55" spans="1:8" x14ac:dyDescent="0.25">
      <c r="A55" s="4"/>
      <c r="B55" s="4"/>
      <c r="C55" s="4"/>
      <c r="D55" s="4"/>
      <c r="E55" s="4"/>
      <c r="F55" s="4"/>
      <c r="G55" s="4"/>
      <c r="H55" s="4"/>
    </row>
    <row r="56" spans="1:8" x14ac:dyDescent="0.25">
      <c r="A56" s="4"/>
      <c r="B56" s="4"/>
      <c r="C56" s="4"/>
      <c r="D56" s="4"/>
      <c r="E56" s="4"/>
      <c r="F56" s="4"/>
      <c r="G56" s="4"/>
      <c r="H56" s="4"/>
    </row>
    <row r="57" spans="1:8" x14ac:dyDescent="0.25">
      <c r="C57" s="13" t="s">
        <v>9</v>
      </c>
      <c r="D57" s="13" t="s">
        <v>10</v>
      </c>
      <c r="E57" s="12" t="s">
        <v>11</v>
      </c>
      <c r="F57" s="12"/>
      <c r="G57" s="4"/>
    </row>
    <row r="58" spans="1:8" x14ac:dyDescent="0.25">
      <c r="B58" s="14" t="s">
        <v>13</v>
      </c>
      <c r="C58" s="15" t="s">
        <v>14</v>
      </c>
      <c r="D58" s="15" t="s">
        <v>14</v>
      </c>
      <c r="E58" s="16" t="s">
        <v>15</v>
      </c>
      <c r="F58" s="16"/>
      <c r="H58" s="14"/>
    </row>
    <row r="59" spans="1:8" ht="13.8" thickBot="1" x14ac:dyDescent="0.3">
      <c r="H59" s="14"/>
    </row>
    <row r="60" spans="1:8" x14ac:dyDescent="0.25">
      <c r="A60" t="s">
        <v>17</v>
      </c>
      <c r="B60" s="51">
        <v>90.538000000000011</v>
      </c>
      <c r="C60" s="52">
        <v>1376.48</v>
      </c>
      <c r="D60" s="52">
        <v>853.3</v>
      </c>
      <c r="E60" s="20">
        <f t="shared" ref="E60:E67" si="3">ROUND(D60/C60,3)-1</f>
        <v>-0.38</v>
      </c>
      <c r="G60" s="61"/>
      <c r="H60" s="14"/>
    </row>
    <row r="61" spans="1:8" x14ac:dyDescent="0.25">
      <c r="A61" t="s">
        <v>18</v>
      </c>
      <c r="B61" s="53">
        <v>90.538000000000011</v>
      </c>
      <c r="C61" s="54">
        <v>475.53</v>
      </c>
      <c r="D61" s="54">
        <v>248.74</v>
      </c>
      <c r="E61" s="22">
        <f t="shared" si="3"/>
        <v>-0.47699999999999998</v>
      </c>
      <c r="G61" s="61"/>
      <c r="H61" s="14"/>
    </row>
    <row r="62" spans="1:8" x14ac:dyDescent="0.25">
      <c r="A62" t="s">
        <v>19</v>
      </c>
      <c r="B62" s="53">
        <v>68.659765777927788</v>
      </c>
      <c r="C62" s="54">
        <v>792.2</v>
      </c>
      <c r="D62" s="54">
        <v>576.1</v>
      </c>
      <c r="E62" s="22">
        <f t="shared" si="3"/>
        <v>-0.27300000000000002</v>
      </c>
      <c r="G62" s="61"/>
      <c r="H62" s="14"/>
    </row>
    <row r="63" spans="1:8" x14ac:dyDescent="0.25">
      <c r="A63" t="s">
        <v>20</v>
      </c>
      <c r="B63" s="53">
        <v>90.538000000000011</v>
      </c>
      <c r="C63" s="54">
        <v>591.20000000000005</v>
      </c>
      <c r="D63" s="54">
        <v>486.51</v>
      </c>
      <c r="E63" s="22">
        <f t="shared" si="3"/>
        <v>-0.17700000000000005</v>
      </c>
      <c r="G63" s="61"/>
      <c r="H63" s="14"/>
    </row>
    <row r="64" spans="1:8" x14ac:dyDescent="0.25">
      <c r="A64" t="s">
        <v>21</v>
      </c>
      <c r="B64" s="53">
        <v>86.573674932690949</v>
      </c>
      <c r="C64" s="54">
        <v>128.55000000000001</v>
      </c>
      <c r="D64" s="54">
        <v>125.28</v>
      </c>
      <c r="E64" s="22">
        <f t="shared" si="3"/>
        <v>-2.5000000000000022E-2</v>
      </c>
      <c r="G64" s="61"/>
      <c r="H64" s="14"/>
    </row>
    <row r="65" spans="1:8" x14ac:dyDescent="0.25">
      <c r="A65" t="s">
        <v>59</v>
      </c>
      <c r="B65" s="53">
        <v>90.538000000000011</v>
      </c>
      <c r="C65" s="54">
        <v>7</v>
      </c>
      <c r="D65" s="54">
        <v>4</v>
      </c>
      <c r="E65" s="22">
        <f t="shared" si="3"/>
        <v>-0.42900000000000005</v>
      </c>
      <c r="G65" s="61"/>
      <c r="H65" s="14"/>
    </row>
    <row r="66" spans="1:8" x14ac:dyDescent="0.25">
      <c r="A66" t="s">
        <v>23</v>
      </c>
      <c r="B66" s="53">
        <v>32.353526963262546</v>
      </c>
      <c r="C66" s="54">
        <v>1.96</v>
      </c>
      <c r="D66" s="54">
        <v>1.99</v>
      </c>
      <c r="E66" s="22">
        <f t="shared" si="3"/>
        <v>1.4999999999999902E-2</v>
      </c>
      <c r="G66" s="61"/>
      <c r="H66" s="14"/>
    </row>
    <row r="67" spans="1:8" ht="13.8" thickBot="1" x14ac:dyDescent="0.3">
      <c r="A67" t="s">
        <v>24</v>
      </c>
      <c r="B67" s="55">
        <v>88.998854000000009</v>
      </c>
      <c r="C67" s="56">
        <v>19.239999999999998</v>
      </c>
      <c r="D67" s="56">
        <v>17.34</v>
      </c>
      <c r="E67" s="25">
        <f t="shared" si="3"/>
        <v>-9.8999999999999977E-2</v>
      </c>
      <c r="G67" s="61"/>
      <c r="H67" s="14"/>
    </row>
    <row r="68" spans="1:8" x14ac:dyDescent="0.25">
      <c r="H68" s="14"/>
    </row>
    <row r="69" spans="1:8" x14ac:dyDescent="0.25">
      <c r="A69" t="s">
        <v>60</v>
      </c>
      <c r="B69" s="35">
        <f>+B60</f>
        <v>90.538000000000011</v>
      </c>
      <c r="C69" s="35">
        <f>ROUND(SUMPRODUCT(C60:C67,$B$60:$B$67)/$B$69,2)</f>
        <v>3193.51</v>
      </c>
      <c r="D69" s="35">
        <f>ROUND(SUMPRODUCT(D60:D67,$B$60:$B$67)/$B$69,2)</f>
        <v>2166.9899999999998</v>
      </c>
      <c r="E69" s="1">
        <f>ROUND(D69/C69,3)-1</f>
        <v>-0.32099999999999995</v>
      </c>
      <c r="F69" s="34"/>
      <c r="G69" s="34"/>
      <c r="H69" s="34"/>
    </row>
    <row r="71" spans="1:8" x14ac:dyDescent="0.25">
      <c r="E71" s="1"/>
    </row>
    <row r="72" spans="1:8" x14ac:dyDescent="0.25">
      <c r="A72" t="s">
        <v>26</v>
      </c>
    </row>
    <row r="73" spans="1:8" x14ac:dyDescent="0.25">
      <c r="A73" t="s">
        <v>17</v>
      </c>
      <c r="B73" s="62">
        <f>+B60</f>
        <v>90.538000000000011</v>
      </c>
      <c r="C73">
        <f>+C60</f>
        <v>1376.48</v>
      </c>
      <c r="D73">
        <f>+D60</f>
        <v>853.3</v>
      </c>
      <c r="E73" s="34">
        <f>ROUND(D73/C73,3)-1</f>
        <v>-0.38</v>
      </c>
      <c r="F73" s="63">
        <f>+C73*B73</f>
        <v>124623.74624000002</v>
      </c>
      <c r="G73" s="63">
        <f>+(D73-C73)*B73</f>
        <v>-47367.670840000013</v>
      </c>
      <c r="H73" s="34">
        <f>ROUND(G73/F73,3)</f>
        <v>-0.38</v>
      </c>
    </row>
    <row r="74" spans="1:8" x14ac:dyDescent="0.25">
      <c r="A74" t="s">
        <v>19</v>
      </c>
      <c r="B74" s="62">
        <f>+B62</f>
        <v>68.659765777927788</v>
      </c>
      <c r="C74">
        <f>+C62</f>
        <v>792.2</v>
      </c>
      <c r="D74">
        <f>+D62</f>
        <v>576.1</v>
      </c>
      <c r="E74" s="34">
        <f>ROUND(D74/C74,3)-1</f>
        <v>-0.27300000000000002</v>
      </c>
      <c r="F74" s="63">
        <f>+C74*B74</f>
        <v>54392.266449274393</v>
      </c>
      <c r="G74" s="63">
        <f>+(D74-C74)*B74</f>
        <v>-14837.375384610197</v>
      </c>
      <c r="H74" s="34">
        <f>ROUND(G74/F74,3)</f>
        <v>-0.27300000000000002</v>
      </c>
    </row>
    <row r="75" spans="1:8" x14ac:dyDescent="0.25">
      <c r="A75" t="s">
        <v>22</v>
      </c>
      <c r="B75" s="62">
        <f>+B65</f>
        <v>90.538000000000011</v>
      </c>
      <c r="C75">
        <f>+C65</f>
        <v>7</v>
      </c>
      <c r="D75">
        <f>+D65</f>
        <v>4</v>
      </c>
      <c r="E75" s="34">
        <f>ROUND(D75/C75,3)-1</f>
        <v>-0.42900000000000005</v>
      </c>
      <c r="F75" s="63">
        <f>+C75*B75</f>
        <v>633.76600000000008</v>
      </c>
      <c r="G75" s="63">
        <f>+(D75-C75)*B75</f>
        <v>-271.61400000000003</v>
      </c>
      <c r="H75" s="34">
        <f>ROUND(G75/F75,3)</f>
        <v>-0.42899999999999999</v>
      </c>
    </row>
    <row r="76" spans="1:8" x14ac:dyDescent="0.25">
      <c r="A76" t="s">
        <v>23</v>
      </c>
      <c r="B76" s="62">
        <f t="shared" ref="B76:D77" si="4">+B66</f>
        <v>32.353526963262546</v>
      </c>
      <c r="C76">
        <f t="shared" si="4"/>
        <v>1.96</v>
      </c>
      <c r="D76">
        <f t="shared" si="4"/>
        <v>1.99</v>
      </c>
      <c r="E76" s="34">
        <f>ROUND(D76/C76,3)-1</f>
        <v>1.4999999999999902E-2</v>
      </c>
      <c r="F76" s="63">
        <f>+C76*B76</f>
        <v>63.41291284799459</v>
      </c>
      <c r="G76" s="63">
        <f>+(D76-C76)*B76</f>
        <v>0.97060580889787729</v>
      </c>
      <c r="H76" s="34">
        <f>ROUND(G76/F76,3)</f>
        <v>1.4999999999999999E-2</v>
      </c>
    </row>
    <row r="77" spans="1:8" x14ac:dyDescent="0.25">
      <c r="A77" t="s">
        <v>24</v>
      </c>
      <c r="B77" s="62">
        <f t="shared" si="4"/>
        <v>88.998854000000009</v>
      </c>
      <c r="C77">
        <f t="shared" si="4"/>
        <v>19.239999999999998</v>
      </c>
      <c r="D77">
        <f t="shared" si="4"/>
        <v>17.34</v>
      </c>
      <c r="E77" s="34">
        <f>ROUND(D77/C77,3)-1</f>
        <v>-9.8999999999999977E-2</v>
      </c>
      <c r="F77" s="63">
        <f>+C77*B77</f>
        <v>1712.3379509599999</v>
      </c>
      <c r="G77" s="63">
        <f>+(D77-C77)*B77</f>
        <v>-169.09782259999989</v>
      </c>
      <c r="H77" s="34">
        <f>ROUND(G77/F77,3)</f>
        <v>-9.9000000000000005E-2</v>
      </c>
    </row>
    <row r="78" spans="1:8" x14ac:dyDescent="0.25">
      <c r="F78" s="63"/>
      <c r="G78" s="63"/>
      <c r="H78" s="34"/>
    </row>
    <row r="79" spans="1:8" x14ac:dyDescent="0.25">
      <c r="A79" t="s">
        <v>27</v>
      </c>
      <c r="B79" s="62">
        <f>+B73</f>
        <v>90.538000000000011</v>
      </c>
      <c r="C79">
        <f>ROUND(SUMPRODUCT(C73:C77,$B$73:$B$77)/$B$79,2)</f>
        <v>2003.86</v>
      </c>
      <c r="D79">
        <f>ROUND(SUMPRODUCT(D73:D77,$B$73:$B$77)/$B$79,2)</f>
        <v>1311.94</v>
      </c>
      <c r="E79" s="34">
        <f>ROUND(D79/C79,3)-1</f>
        <v>-0.34499999999999997</v>
      </c>
      <c r="F79" s="63">
        <f>SUM(F73:F77)</f>
        <v>181425.52955308242</v>
      </c>
      <c r="G79" s="63">
        <f>SUM(G73:G77)</f>
        <v>-62644.787441401313</v>
      </c>
      <c r="H79" s="34">
        <f>ROUND(G79/F79,3)</f>
        <v>-0.34499999999999997</v>
      </c>
    </row>
    <row r="80" spans="1:8" x14ac:dyDescent="0.25">
      <c r="F80" s="63"/>
      <c r="G80" s="63"/>
      <c r="H80" s="34"/>
    </row>
    <row r="81" spans="1:9" x14ac:dyDescent="0.25">
      <c r="A81" t="s">
        <v>28</v>
      </c>
      <c r="F81" s="63"/>
      <c r="G81" s="63"/>
      <c r="H81" s="34"/>
    </row>
    <row r="82" spans="1:9" x14ac:dyDescent="0.25">
      <c r="A82" t="str">
        <f t="shared" ref="A82:D83" si="5">+A63</f>
        <v>pdl</v>
      </c>
      <c r="B82" s="62">
        <f t="shared" si="5"/>
        <v>90.538000000000011</v>
      </c>
      <c r="C82">
        <f t="shared" si="5"/>
        <v>591.20000000000005</v>
      </c>
      <c r="D82">
        <f t="shared" si="5"/>
        <v>486.51</v>
      </c>
      <c r="E82" s="34">
        <f>ROUND(D82/C82,3)-1</f>
        <v>-0.17700000000000005</v>
      </c>
      <c r="F82" s="63">
        <f>+B82*C82</f>
        <v>53526.065600000009</v>
      </c>
      <c r="G82" s="63">
        <f>+(D82-C82)*B82</f>
        <v>-9478.423220000006</v>
      </c>
      <c r="H82" s="34">
        <f>ROUND(G82/F82,3)</f>
        <v>-0.17699999999999999</v>
      </c>
    </row>
    <row r="83" spans="1:9" x14ac:dyDescent="0.25">
      <c r="A83" t="str">
        <f t="shared" si="5"/>
        <v>pdl excess</v>
      </c>
      <c r="B83" s="62">
        <f t="shared" si="5"/>
        <v>86.573674932690949</v>
      </c>
      <c r="C83">
        <f t="shared" si="5"/>
        <v>128.55000000000001</v>
      </c>
      <c r="D83">
        <f t="shared" si="5"/>
        <v>125.28</v>
      </c>
      <c r="E83" s="34">
        <f>ROUND(D83/C83,3)-1</f>
        <v>-2.5000000000000022E-2</v>
      </c>
      <c r="F83" s="63">
        <f>+B83*C83</f>
        <v>11129.045912597423</v>
      </c>
      <c r="G83" s="63">
        <f>+(D83-C83)*B83</f>
        <v>-283.09591702990031</v>
      </c>
      <c r="H83" s="34">
        <f>ROUND(G83/F83,3)</f>
        <v>-2.5000000000000001E-2</v>
      </c>
    </row>
    <row r="84" spans="1:9" x14ac:dyDescent="0.25">
      <c r="F84" s="58"/>
      <c r="G84" s="58"/>
      <c r="H84" s="34"/>
    </row>
    <row r="85" spans="1:9" x14ac:dyDescent="0.25">
      <c r="A85" t="s">
        <v>29</v>
      </c>
      <c r="B85" s="62">
        <f>+B82</f>
        <v>90.538000000000011</v>
      </c>
      <c r="C85">
        <f>ROUND(SUMPRODUCT(C82:C83,$B$82:$B$83)/$B$85,2)</f>
        <v>714.12</v>
      </c>
      <c r="D85">
        <f>ROUND(SUMPRODUCT(D82:D83,$B$82:$B$83)/$B$85,2)</f>
        <v>606.29999999999995</v>
      </c>
      <c r="E85" s="34">
        <f>ROUND(D85/C85,3)-1</f>
        <v>-0.15100000000000002</v>
      </c>
      <c r="F85" s="63">
        <f>+F83+F82</f>
        <v>64655.111512597432</v>
      </c>
      <c r="G85" s="63">
        <f>+G83+G82</f>
        <v>-9761.5191370299071</v>
      </c>
      <c r="H85" s="34">
        <f>ROUND(G85/F85,3)</f>
        <v>-0.151</v>
      </c>
      <c r="I85" s="14"/>
    </row>
    <row r="86" spans="1:9" x14ac:dyDescent="0.25">
      <c r="B86" s="62"/>
    </row>
    <row r="87" spans="1:9" x14ac:dyDescent="0.25">
      <c r="F87" s="63"/>
      <c r="G87" s="63"/>
      <c r="H87" s="34"/>
    </row>
    <row r="88" spans="1:9" x14ac:dyDescent="0.25">
      <c r="A88" t="s">
        <v>54</v>
      </c>
      <c r="B88" s="62">
        <f>+B61</f>
        <v>90.538000000000011</v>
      </c>
      <c r="C88">
        <f>+C61</f>
        <v>475.53</v>
      </c>
      <c r="D88">
        <f>+D61</f>
        <v>248.74</v>
      </c>
      <c r="E88" s="34">
        <f>ROUND(D88/C88,3)-1</f>
        <v>-0.47699999999999998</v>
      </c>
      <c r="F88" s="63">
        <f>+B88*C88</f>
        <v>43053.53514</v>
      </c>
      <c r="G88" s="63">
        <f>+(D88-C88)*B88</f>
        <v>-20533.113020000001</v>
      </c>
      <c r="H88" s="34">
        <f>ROUND(G88/F88,3)</f>
        <v>-0.47699999999999998</v>
      </c>
    </row>
    <row r="89" spans="1:9" ht="13.8" thickBot="1" x14ac:dyDescent="0.3">
      <c r="B89" s="62"/>
      <c r="E89" s="34"/>
      <c r="F89" s="63"/>
      <c r="G89" s="63"/>
      <c r="H89" s="34"/>
    </row>
    <row r="90" spans="1:9" ht="13.8" thickBot="1" x14ac:dyDescent="0.3">
      <c r="A90" s="65" t="s">
        <v>67</v>
      </c>
      <c r="B90" s="70"/>
      <c r="C90" s="67">
        <f>C79+C85+C88</f>
        <v>3193.51</v>
      </c>
      <c r="D90" s="67">
        <f>D79+D85+D88</f>
        <v>2166.98</v>
      </c>
      <c r="E90" s="71">
        <f>ROUND(D90/C90,3)-1</f>
        <v>-0.32099999999999995</v>
      </c>
      <c r="F90" s="63"/>
      <c r="G90" s="63"/>
      <c r="H90" s="34"/>
    </row>
    <row r="91" spans="1:9" x14ac:dyDescent="0.25">
      <c r="B91" s="62"/>
      <c r="E91" s="34"/>
      <c r="F91" s="63"/>
      <c r="G91" s="63"/>
      <c r="H91" s="34"/>
    </row>
    <row r="92" spans="1:9" x14ac:dyDescent="0.25">
      <c r="B92" s="62"/>
      <c r="H92" s="34"/>
    </row>
    <row r="93" spans="1:9" x14ac:dyDescent="0.25">
      <c r="A93" t="s">
        <v>28</v>
      </c>
      <c r="H93" s="34"/>
    </row>
    <row r="94" spans="1:9" x14ac:dyDescent="0.25">
      <c r="A94" t="s">
        <v>56</v>
      </c>
      <c r="B94" s="35">
        <v>54.508333333333333</v>
      </c>
      <c r="C94" s="35">
        <v>539.99047708210321</v>
      </c>
      <c r="D94" s="35">
        <v>517.31087704465483</v>
      </c>
      <c r="E94" s="34">
        <f>ROUND(D94/C94,3)-1</f>
        <v>-4.2000000000000037E-2</v>
      </c>
      <c r="F94">
        <f>B94*C94</f>
        <v>29433.980921616974</v>
      </c>
      <c r="G94">
        <f>(D94-C94)*B94</f>
        <v>-1236.2271987079155</v>
      </c>
      <c r="H94" s="34">
        <f>ROUND(G94/F94,3)</f>
        <v>-4.2000000000000003E-2</v>
      </c>
    </row>
    <row r="95" spans="1:9" x14ac:dyDescent="0.25">
      <c r="A95" t="s">
        <v>61</v>
      </c>
      <c r="B95" s="35">
        <v>43.875</v>
      </c>
      <c r="C95" s="35">
        <v>1503.5578158175599</v>
      </c>
      <c r="D95" s="35">
        <v>1856.8939025346863</v>
      </c>
      <c r="E95" s="34">
        <f>ROUND(D95/C95,3)-1</f>
        <v>0.2350000000000001</v>
      </c>
      <c r="F95">
        <f>B95*C95</f>
        <v>65968.599168995439</v>
      </c>
      <c r="G95">
        <f>(D95-C95)*B95</f>
        <v>15502.620804713919</v>
      </c>
      <c r="H95" s="34">
        <f>ROUND(G95/F95,3)</f>
        <v>0.23499999999999999</v>
      </c>
    </row>
    <row r="96" spans="1:9" ht="13.8" thickBot="1" x14ac:dyDescent="0.3">
      <c r="B96" s="35"/>
      <c r="C96" s="35"/>
      <c r="D96" s="35"/>
      <c r="E96" s="34"/>
      <c r="H96" s="34"/>
    </row>
    <row r="97" spans="1:8" ht="13.8" thickBot="1" x14ac:dyDescent="0.3">
      <c r="A97" t="s">
        <v>62</v>
      </c>
      <c r="B97" s="35">
        <f>B94</f>
        <v>54.508333333333333</v>
      </c>
      <c r="C97">
        <f>ROUND(SUMPRODUCT(C94:C95,$B$94:$B$95)/$B$97,2)</f>
        <v>1750.24</v>
      </c>
      <c r="D97">
        <f>ROUND(SUMPRODUCT(D94:D95,$B$94:$B$95)/$B$97,2)</f>
        <v>2011.97</v>
      </c>
      <c r="E97" s="34">
        <f>ROUND(D97/C97,3)-1</f>
        <v>0.14999999999999991</v>
      </c>
      <c r="F97" s="58">
        <f>+F95+F94</f>
        <v>95402.580090612406</v>
      </c>
      <c r="G97" s="58">
        <f>+G95+G94</f>
        <v>14266.393606006004</v>
      </c>
      <c r="H97" s="72">
        <f>ROUND(G97/F97,3)</f>
        <v>0.15</v>
      </c>
    </row>
    <row r="98" spans="1:8" x14ac:dyDescent="0.25">
      <c r="A98" t="s">
        <v>63</v>
      </c>
      <c r="B98" s="35">
        <f>B94</f>
        <v>54.508333333333333</v>
      </c>
      <c r="C98" s="35">
        <f>C95</f>
        <v>1503.5578158175599</v>
      </c>
      <c r="D98" s="35">
        <f>D95</f>
        <v>1856.8939025346863</v>
      </c>
      <c r="E98" s="34">
        <f>ROUND(D98/C98,3)-1</f>
        <v>0.2350000000000001</v>
      </c>
      <c r="F98">
        <f>F95</f>
        <v>65968.599168995439</v>
      </c>
      <c r="G98">
        <f>G95</f>
        <v>15502.620804713919</v>
      </c>
      <c r="H98" s="34">
        <f>ROUND(G98/F98,3)</f>
        <v>0.23499999999999999</v>
      </c>
    </row>
    <row r="99" spans="1:8" x14ac:dyDescent="0.25">
      <c r="B99" s="35"/>
      <c r="C99" s="35"/>
      <c r="D99" s="35"/>
      <c r="E99" s="34"/>
      <c r="H99" s="34"/>
    </row>
    <row r="100" spans="1:8" x14ac:dyDescent="0.25">
      <c r="H100" s="34"/>
    </row>
    <row r="101" spans="1:8" x14ac:dyDescent="0.25">
      <c r="H101" s="34"/>
    </row>
    <row r="102" spans="1:8" x14ac:dyDescent="0.25">
      <c r="A102" t="s">
        <v>25</v>
      </c>
      <c r="F102" s="58">
        <f>F97+F88+F85+F79</f>
        <v>384536.75629629224</v>
      </c>
      <c r="G102" s="58">
        <f>G97+G88+G85+G79</f>
        <v>-78673.025992425217</v>
      </c>
      <c r="H102" s="59">
        <f>ROUND(G102/F102,3)</f>
        <v>-0.20499999999999999</v>
      </c>
    </row>
    <row r="103" spans="1:8" x14ac:dyDescent="0.25">
      <c r="H103" s="34"/>
    </row>
    <row r="104" spans="1:8" x14ac:dyDescent="0.25">
      <c r="H104" s="34"/>
    </row>
    <row r="105" spans="1:8" x14ac:dyDescent="0.25">
      <c r="H105" s="34"/>
    </row>
    <row r="106" spans="1:8" x14ac:dyDescent="0.25">
      <c r="F106" s="58"/>
      <c r="G106" s="58"/>
      <c r="H106" s="34"/>
    </row>
    <row r="107" spans="1:8" x14ac:dyDescent="0.25">
      <c r="A107" s="4" t="s">
        <v>52</v>
      </c>
      <c r="B107" s="4"/>
      <c r="C107" s="4"/>
      <c r="D107" s="4"/>
      <c r="E107" s="4"/>
      <c r="F107" s="4"/>
      <c r="G107" s="4"/>
      <c r="H107" s="4"/>
    </row>
    <row r="108" spans="1:8" x14ac:dyDescent="0.25">
      <c r="A108" s="4"/>
      <c r="B108" s="4"/>
      <c r="C108" s="4"/>
      <c r="D108" s="4"/>
      <c r="E108" s="4"/>
      <c r="F108" s="4"/>
      <c r="G108" s="4"/>
      <c r="H108" s="4"/>
    </row>
    <row r="109" spans="1:8" x14ac:dyDescent="0.25">
      <c r="A109" s="4"/>
      <c r="B109" s="4"/>
      <c r="C109" s="4"/>
      <c r="D109" s="4"/>
      <c r="E109" s="4"/>
      <c r="F109" s="4"/>
      <c r="G109" s="4"/>
      <c r="H109" s="4"/>
    </row>
    <row r="110" spans="1:8" x14ac:dyDescent="0.25">
      <c r="C110" s="13" t="s">
        <v>9</v>
      </c>
      <c r="D110" s="13" t="s">
        <v>10</v>
      </c>
      <c r="E110" s="12" t="s">
        <v>11</v>
      </c>
      <c r="F110" s="12"/>
      <c r="G110" s="4"/>
    </row>
    <row r="111" spans="1:8" x14ac:dyDescent="0.25">
      <c r="B111" s="14" t="s">
        <v>13</v>
      </c>
      <c r="C111" s="15" t="s">
        <v>14</v>
      </c>
      <c r="D111" s="15" t="s">
        <v>14</v>
      </c>
      <c r="E111" s="16" t="s">
        <v>15</v>
      </c>
      <c r="F111" s="16"/>
      <c r="H111" s="14"/>
    </row>
    <row r="112" spans="1:8" ht="13.8" thickBot="1" x14ac:dyDescent="0.3">
      <c r="H112" s="14"/>
    </row>
    <row r="113" spans="1:8" x14ac:dyDescent="0.25">
      <c r="A113" t="s">
        <v>17</v>
      </c>
      <c r="B113" s="51">
        <v>956.9387999999999</v>
      </c>
      <c r="C113" s="52">
        <v>1376.48</v>
      </c>
      <c r="D113" s="52">
        <v>1763.68</v>
      </c>
      <c r="E113" s="31">
        <f t="shared" ref="E113:E120" si="6">ROUND(D113/C113,3)-1</f>
        <v>0.28099999999999992</v>
      </c>
      <c r="G113" s="61"/>
      <c r="H113" s="14"/>
    </row>
    <row r="114" spans="1:8" x14ac:dyDescent="0.25">
      <c r="A114" t="s">
        <v>18</v>
      </c>
      <c r="B114" s="53">
        <v>956.9387999999999</v>
      </c>
      <c r="C114" s="54">
        <v>475.53</v>
      </c>
      <c r="D114" s="54">
        <v>473.79</v>
      </c>
      <c r="E114" s="32">
        <f t="shared" si="6"/>
        <v>-4.0000000000000036E-3</v>
      </c>
      <c r="G114" s="61"/>
      <c r="H114" s="14"/>
    </row>
    <row r="115" spans="1:8" x14ac:dyDescent="0.25">
      <c r="A115" t="s">
        <v>19</v>
      </c>
      <c r="B115" s="53">
        <v>725.69742949713122</v>
      </c>
      <c r="C115" s="54">
        <v>792.2</v>
      </c>
      <c r="D115" s="54">
        <v>1190.75</v>
      </c>
      <c r="E115" s="32">
        <f t="shared" si="6"/>
        <v>0.50299999999999989</v>
      </c>
      <c r="G115" s="61"/>
      <c r="H115" s="14"/>
    </row>
    <row r="116" spans="1:8" x14ac:dyDescent="0.25">
      <c r="A116" t="s">
        <v>20</v>
      </c>
      <c r="B116" s="53">
        <v>956.9387999999999</v>
      </c>
      <c r="C116" s="54">
        <v>591.20000000000005</v>
      </c>
      <c r="D116" s="54">
        <v>860.37</v>
      </c>
      <c r="E116" s="32">
        <f t="shared" si="6"/>
        <v>0.45500000000000007</v>
      </c>
      <c r="G116" s="61"/>
      <c r="H116" s="14"/>
    </row>
    <row r="117" spans="1:8" x14ac:dyDescent="0.25">
      <c r="A117" t="s">
        <v>21</v>
      </c>
      <c r="B117" s="53">
        <v>915.03797965140984</v>
      </c>
      <c r="C117" s="54">
        <v>128.55000000000001</v>
      </c>
      <c r="D117" s="54">
        <v>221.55</v>
      </c>
      <c r="E117" s="32">
        <f t="shared" si="6"/>
        <v>0.72300000000000009</v>
      </c>
      <c r="G117" s="61"/>
      <c r="H117" s="14"/>
    </row>
    <row r="118" spans="1:8" x14ac:dyDescent="0.25">
      <c r="A118" t="s">
        <v>59</v>
      </c>
      <c r="B118" s="53">
        <v>956.9387999999999</v>
      </c>
      <c r="C118" s="54">
        <v>7</v>
      </c>
      <c r="D118" s="54">
        <v>4</v>
      </c>
      <c r="E118" s="32">
        <f t="shared" si="6"/>
        <v>-0.42900000000000005</v>
      </c>
      <c r="G118" s="61"/>
      <c r="H118" s="14"/>
    </row>
    <row r="119" spans="1:8" x14ac:dyDescent="0.25">
      <c r="A119" t="s">
        <v>23</v>
      </c>
      <c r="B119" s="53">
        <v>341.95967735085924</v>
      </c>
      <c r="C119" s="54">
        <v>1.96</v>
      </c>
      <c r="D119" s="54">
        <v>1.99</v>
      </c>
      <c r="E119" s="32">
        <f t="shared" si="6"/>
        <v>1.4999999999999902E-2</v>
      </c>
      <c r="G119" s="61"/>
      <c r="H119" s="14"/>
    </row>
    <row r="120" spans="1:8" ht="13.8" thickBot="1" x14ac:dyDescent="0.3">
      <c r="A120" t="s">
        <v>24</v>
      </c>
      <c r="B120" s="55">
        <v>940.67084039999986</v>
      </c>
      <c r="C120" s="56">
        <v>19.239999999999998</v>
      </c>
      <c r="D120" s="56">
        <v>13.39</v>
      </c>
      <c r="E120" s="33">
        <f t="shared" si="6"/>
        <v>-0.30400000000000005</v>
      </c>
      <c r="G120" s="61"/>
      <c r="H120" s="14"/>
    </row>
    <row r="121" spans="1:8" x14ac:dyDescent="0.25">
      <c r="H121" s="14"/>
    </row>
    <row r="122" spans="1:8" x14ac:dyDescent="0.25">
      <c r="A122" t="s">
        <v>60</v>
      </c>
      <c r="B122" s="35">
        <f>+B113</f>
        <v>956.9387999999999</v>
      </c>
      <c r="C122" s="35">
        <f>ROUND(SUMPRODUCT(C113:C120,$B$113:$B$120)/$B$122,2)</f>
        <v>3193.51</v>
      </c>
      <c r="D122" s="35">
        <f>ROUND(SUMPRODUCT(D113:D120,$B$113:$B$120)/$B$122,2)</f>
        <v>4230.57</v>
      </c>
      <c r="E122" s="34">
        <f>ROUND(D122/C122,3)-1</f>
        <v>0.32499999999999996</v>
      </c>
      <c r="F122" s="34"/>
      <c r="G122" s="34"/>
      <c r="H122" s="34"/>
    </row>
    <row r="124" spans="1:8" x14ac:dyDescent="0.25">
      <c r="E124" s="34"/>
    </row>
    <row r="125" spans="1:8" x14ac:dyDescent="0.25">
      <c r="A125" t="s">
        <v>26</v>
      </c>
    </row>
    <row r="126" spans="1:8" x14ac:dyDescent="0.25">
      <c r="A126" t="s">
        <v>17</v>
      </c>
      <c r="B126" s="35">
        <f>+B113</f>
        <v>956.9387999999999</v>
      </c>
      <c r="C126">
        <f>+C113</f>
        <v>1376.48</v>
      </c>
      <c r="D126">
        <f>+D113</f>
        <v>1763.68</v>
      </c>
      <c r="E126" s="34">
        <f>ROUND(D126/C126,3)-1</f>
        <v>0.28099999999999992</v>
      </c>
      <c r="F126" s="63">
        <f>+C126*B126</f>
        <v>1317207.1194239999</v>
      </c>
      <c r="G126" s="63">
        <f>+(D126-C126)*B126</f>
        <v>370526.70335999998</v>
      </c>
      <c r="H126" s="34">
        <f>ROUND(G126/F126,3)</f>
        <v>0.28100000000000003</v>
      </c>
    </row>
    <row r="127" spans="1:8" x14ac:dyDescent="0.25">
      <c r="A127" t="s">
        <v>19</v>
      </c>
      <c r="B127" s="35">
        <f>+B115</f>
        <v>725.69742949713122</v>
      </c>
      <c r="C127">
        <f>+C115</f>
        <v>792.2</v>
      </c>
      <c r="D127">
        <f>+D115</f>
        <v>1190.75</v>
      </c>
      <c r="E127" s="34">
        <f>ROUND(D127/C127,3)-1</f>
        <v>0.50299999999999989</v>
      </c>
      <c r="F127" s="63">
        <f>+C127*B127</f>
        <v>574897.50364762743</v>
      </c>
      <c r="G127" s="63">
        <f>+(D127-C127)*B127</f>
        <v>289226.71052608162</v>
      </c>
      <c r="H127" s="34">
        <f>ROUND(G127/F127,3)</f>
        <v>0.503</v>
      </c>
    </row>
    <row r="128" spans="1:8" x14ac:dyDescent="0.25">
      <c r="A128" t="s">
        <v>22</v>
      </c>
      <c r="B128" s="35">
        <f t="shared" ref="B128:D130" si="7">+B118</f>
        <v>956.9387999999999</v>
      </c>
      <c r="C128">
        <f t="shared" si="7"/>
        <v>7</v>
      </c>
      <c r="D128">
        <f t="shared" si="7"/>
        <v>4</v>
      </c>
      <c r="E128" s="34">
        <f>ROUND(D128/C128,3)-1</f>
        <v>-0.42900000000000005</v>
      </c>
      <c r="F128" s="63">
        <f>+C128*B128</f>
        <v>6698.5715999999993</v>
      </c>
      <c r="G128" s="63">
        <f>+(D128-C128)*B128</f>
        <v>-2870.8163999999997</v>
      </c>
      <c r="H128" s="34">
        <f>ROUND(G128/F128,3)</f>
        <v>-0.42899999999999999</v>
      </c>
    </row>
    <row r="129" spans="1:8" x14ac:dyDescent="0.25">
      <c r="A129" t="s">
        <v>23</v>
      </c>
      <c r="B129" s="35">
        <f t="shared" si="7"/>
        <v>341.95967735085924</v>
      </c>
      <c r="C129">
        <f t="shared" si="7"/>
        <v>1.96</v>
      </c>
      <c r="D129">
        <f t="shared" si="7"/>
        <v>1.99</v>
      </c>
      <c r="E129" s="34">
        <f>ROUND(D129/C129,3)-1</f>
        <v>1.4999999999999902E-2</v>
      </c>
      <c r="F129" s="63">
        <f>+C129*B129</f>
        <v>670.24096760768407</v>
      </c>
      <c r="G129" s="63">
        <f>+(D129-C129)*B129</f>
        <v>10.258790320525787</v>
      </c>
      <c r="H129" s="34">
        <f>ROUND(G129/F129,3)</f>
        <v>1.4999999999999999E-2</v>
      </c>
    </row>
    <row r="130" spans="1:8" x14ac:dyDescent="0.25">
      <c r="A130" t="s">
        <v>24</v>
      </c>
      <c r="B130" s="35">
        <f t="shared" si="7"/>
        <v>940.67084039999986</v>
      </c>
      <c r="C130">
        <f t="shared" si="7"/>
        <v>19.239999999999998</v>
      </c>
      <c r="D130">
        <f t="shared" si="7"/>
        <v>13.39</v>
      </c>
      <c r="E130" s="34">
        <f>ROUND(D130/C130,3)-1</f>
        <v>-0.30400000000000005</v>
      </c>
      <c r="F130" s="63">
        <f>+C130*B130</f>
        <v>18098.506969295995</v>
      </c>
      <c r="G130" s="63">
        <f>+(D130-C130)*B130</f>
        <v>-5502.9244163399972</v>
      </c>
      <c r="H130" s="34">
        <f>ROUND(G130/F130,3)</f>
        <v>-0.30399999999999999</v>
      </c>
    </row>
    <row r="131" spans="1:8" x14ac:dyDescent="0.25">
      <c r="F131" s="63"/>
      <c r="G131" s="63"/>
      <c r="H131" s="34"/>
    </row>
    <row r="132" spans="1:8" x14ac:dyDescent="0.25">
      <c r="A132" t="s">
        <v>27</v>
      </c>
      <c r="B132" s="35">
        <f>+B126</f>
        <v>956.9387999999999</v>
      </c>
      <c r="C132">
        <f>ROUND(SUMPRODUCT(C126:C130,$B$126:$B$130)/$B$132,2)</f>
        <v>2003.86</v>
      </c>
      <c r="D132">
        <f>ROUND(SUMPRODUCT(D126:D130,$B$126:$B$130)/$B$132,2)</f>
        <v>2684.56</v>
      </c>
      <c r="E132" s="34">
        <f>ROUND(D132/C132,3)-1</f>
        <v>0.34000000000000008</v>
      </c>
      <c r="F132" s="63">
        <f>SUM(F126:F130)</f>
        <v>1917571.9426085306</v>
      </c>
      <c r="G132" s="63">
        <f>SUM(G126:G130)</f>
        <v>651389.93186006218</v>
      </c>
      <c r="H132" s="34">
        <f>ROUND(G132/F132,3)</f>
        <v>0.34</v>
      </c>
    </row>
    <row r="133" spans="1:8" x14ac:dyDescent="0.25">
      <c r="F133" s="63"/>
      <c r="G133" s="63"/>
      <c r="H133" s="34"/>
    </row>
    <row r="134" spans="1:8" x14ac:dyDescent="0.25">
      <c r="A134" t="s">
        <v>28</v>
      </c>
      <c r="F134" s="63"/>
      <c r="G134" s="63"/>
      <c r="H134" s="34"/>
    </row>
    <row r="135" spans="1:8" x14ac:dyDescent="0.25">
      <c r="A135" t="str">
        <f t="shared" ref="A135:D136" si="8">+A116</f>
        <v>pdl</v>
      </c>
      <c r="B135" s="35">
        <f t="shared" si="8"/>
        <v>956.9387999999999</v>
      </c>
      <c r="C135">
        <f t="shared" si="8"/>
        <v>591.20000000000005</v>
      </c>
      <c r="D135">
        <f t="shared" si="8"/>
        <v>860.37</v>
      </c>
      <c r="E135" s="34">
        <f>ROUND(D135/C135,3)-1</f>
        <v>0.45500000000000007</v>
      </c>
      <c r="F135" s="63">
        <f>+B135*C135</f>
        <v>565742.21855999995</v>
      </c>
      <c r="G135" s="63">
        <f>+(D135-C135)*B135</f>
        <v>257579.21679599994</v>
      </c>
      <c r="H135" s="34">
        <f>ROUND(G135/F135,3)</f>
        <v>0.45500000000000002</v>
      </c>
    </row>
    <row r="136" spans="1:8" x14ac:dyDescent="0.25">
      <c r="A136" t="str">
        <f t="shared" si="8"/>
        <v>pdl excess</v>
      </c>
      <c r="B136" s="35">
        <f t="shared" si="8"/>
        <v>915.03797965140984</v>
      </c>
      <c r="C136">
        <f t="shared" si="8"/>
        <v>128.55000000000001</v>
      </c>
      <c r="D136">
        <f t="shared" si="8"/>
        <v>221.55</v>
      </c>
      <c r="E136" s="34">
        <f>ROUND(D136/C136,3)-1</f>
        <v>0.72300000000000009</v>
      </c>
      <c r="F136" s="63">
        <f>+B136*C136</f>
        <v>117628.13228418874</v>
      </c>
      <c r="G136" s="63">
        <f>+(D136-C136)*B136</f>
        <v>85098.532107581123</v>
      </c>
      <c r="H136" s="34">
        <f>ROUND(G136/F136,3)</f>
        <v>0.72299999999999998</v>
      </c>
    </row>
    <row r="137" spans="1:8" x14ac:dyDescent="0.25">
      <c r="F137" s="58"/>
      <c r="G137" s="58"/>
      <c r="H137" s="34"/>
    </row>
    <row r="138" spans="1:8" x14ac:dyDescent="0.25">
      <c r="A138" t="s">
        <v>29</v>
      </c>
      <c r="B138" s="35">
        <f>+B135</f>
        <v>956.9387999999999</v>
      </c>
      <c r="C138">
        <f>ROUND(SUMPRODUCT(C135:C136,$B$135:$B$136)/$B$138,2)</f>
        <v>714.12</v>
      </c>
      <c r="D138">
        <f>ROUND(SUMPRODUCT(D135:D136,$B$135:$B$136)/$B$138,2)</f>
        <v>1072.22</v>
      </c>
      <c r="E138" s="34">
        <f>ROUND(D138/C138,3)-1</f>
        <v>0.50099999999999989</v>
      </c>
      <c r="F138" s="63">
        <f>+F136+F135</f>
        <v>683370.35084418871</v>
      </c>
      <c r="G138" s="63">
        <f>+G136+G135</f>
        <v>342677.74890358106</v>
      </c>
      <c r="H138" s="34">
        <f>ROUND(G138/F138,3)</f>
        <v>0.501</v>
      </c>
    </row>
    <row r="140" spans="1:8" x14ac:dyDescent="0.25">
      <c r="F140" s="63"/>
      <c r="G140" s="63"/>
      <c r="H140" s="34"/>
    </row>
    <row r="141" spans="1:8" x14ac:dyDescent="0.25">
      <c r="A141" t="s">
        <v>54</v>
      </c>
      <c r="B141" s="35">
        <f>+B114</f>
        <v>956.9387999999999</v>
      </c>
      <c r="C141">
        <f>+C114</f>
        <v>475.53</v>
      </c>
      <c r="D141">
        <f>+D114</f>
        <v>473.79</v>
      </c>
      <c r="E141" s="34">
        <f>ROUND(D141/C141,3)-1</f>
        <v>-4.0000000000000036E-3</v>
      </c>
      <c r="F141" s="63">
        <f>+B141*C141</f>
        <v>455053.10756399995</v>
      </c>
      <c r="G141" s="63">
        <f>+(D141-C141)*B141</f>
        <v>-1665.0735119999542</v>
      </c>
      <c r="H141" s="34">
        <f>ROUND(G141/F141,3)</f>
        <v>-4.0000000000000001E-3</v>
      </c>
    </row>
    <row r="142" spans="1:8" x14ac:dyDescent="0.25">
      <c r="H142" s="34"/>
    </row>
    <row r="143" spans="1:8" ht="13.8" thickBot="1" x14ac:dyDescent="0.3">
      <c r="H143" s="34"/>
    </row>
    <row r="144" spans="1:8" ht="13.8" thickBot="1" x14ac:dyDescent="0.3">
      <c r="A144" s="65" t="s">
        <v>67</v>
      </c>
      <c r="B144" s="67"/>
      <c r="C144" s="67">
        <f>C132+C138+C141</f>
        <v>3193.51</v>
      </c>
      <c r="D144" s="67">
        <f>D132+D138+D141</f>
        <v>4230.57</v>
      </c>
      <c r="E144" s="73">
        <f>ROUND(D144/C144,3)-1</f>
        <v>0.32499999999999996</v>
      </c>
      <c r="H144" s="34"/>
    </row>
    <row r="145" spans="1:11" x14ac:dyDescent="0.25">
      <c r="H145" s="34"/>
    </row>
    <row r="146" spans="1:11" x14ac:dyDescent="0.25">
      <c r="C146" t="s">
        <v>38</v>
      </c>
      <c r="E146">
        <v>956.9387999999999</v>
      </c>
      <c r="F146">
        <v>3193.51</v>
      </c>
      <c r="G146">
        <v>4230.57</v>
      </c>
      <c r="H146" s="34"/>
      <c r="I146">
        <v>271.85000000000002</v>
      </c>
      <c r="J146">
        <v>1698.071371332072</v>
      </c>
      <c r="K146">
        <v>1957.1598455599878</v>
      </c>
    </row>
    <row r="147" spans="1:11" x14ac:dyDescent="0.25">
      <c r="H147" s="34"/>
    </row>
    <row r="148" spans="1:11" x14ac:dyDescent="0.25">
      <c r="A148" t="s">
        <v>68</v>
      </c>
      <c r="H148" s="34"/>
    </row>
    <row r="149" spans="1:11" x14ac:dyDescent="0.25">
      <c r="A149" t="s">
        <v>56</v>
      </c>
      <c r="B149" s="35">
        <v>271.85000000000002</v>
      </c>
      <c r="C149" s="35">
        <v>506.74593800608926</v>
      </c>
      <c r="D149" s="35">
        <v>485.58499999999998</v>
      </c>
      <c r="E149" s="34">
        <f>ROUND(D149/C149,3)-1</f>
        <v>-4.2000000000000037E-2</v>
      </c>
      <c r="F149" s="63">
        <f>B149*C149</f>
        <v>137758.88324695537</v>
      </c>
      <c r="G149" s="63">
        <f>(D149-C149)*B149</f>
        <v>-5752.6009969553716</v>
      </c>
      <c r="H149" s="34">
        <f>ROUND(G149/F149,3)</f>
        <v>-4.2000000000000003E-2</v>
      </c>
      <c r="K149">
        <f>B149*D149</f>
        <v>132006.28225000002</v>
      </c>
    </row>
    <row r="150" spans="1:11" x14ac:dyDescent="0.25">
      <c r="A150" t="s">
        <v>55</v>
      </c>
      <c r="B150" s="35">
        <v>237.79166666666666</v>
      </c>
      <c r="C150" s="35">
        <v>1361.4893389157246</v>
      </c>
      <c r="D150" s="35">
        <v>1681.95</v>
      </c>
      <c r="E150" s="34">
        <f>ROUND(D150/C150,3)-1</f>
        <v>0.2350000000000001</v>
      </c>
      <c r="F150" s="63">
        <f>B150*C150</f>
        <v>323750.81904966832</v>
      </c>
      <c r="G150" s="63">
        <f>(D150-C150)*B150</f>
        <v>76202.874700331668</v>
      </c>
      <c r="H150" s="34">
        <f>ROUND(G150/F150,3)</f>
        <v>0.23499999999999999</v>
      </c>
      <c r="K150">
        <f>B150*D150</f>
        <v>399953.69374999998</v>
      </c>
    </row>
    <row r="151" spans="1:11" x14ac:dyDescent="0.25">
      <c r="A151" t="s">
        <v>64</v>
      </c>
      <c r="B151" s="35">
        <v>0.625</v>
      </c>
      <c r="C151" s="35">
        <v>177.6</v>
      </c>
      <c r="D151" s="35">
        <v>150.7824</v>
      </c>
      <c r="E151" s="34">
        <f>ROUND(D151/C151,3)-1</f>
        <v>-0.15100000000000002</v>
      </c>
      <c r="F151" s="63">
        <f>B151*C151</f>
        <v>111</v>
      </c>
      <c r="G151" s="63">
        <f>(D151-C151)*B151</f>
        <v>-16.760999999999999</v>
      </c>
      <c r="H151" s="34">
        <f>ROUND(G151/F151,3)</f>
        <v>-0.151</v>
      </c>
    </row>
    <row r="152" spans="1:11" ht="13.8" thickBot="1" x14ac:dyDescent="0.3">
      <c r="B152" s="35"/>
      <c r="C152" s="35"/>
      <c r="D152" s="35"/>
      <c r="E152" s="34"/>
      <c r="H152" s="34"/>
    </row>
    <row r="153" spans="1:11" ht="13.8" thickBot="1" x14ac:dyDescent="0.3">
      <c r="A153" t="s">
        <v>69</v>
      </c>
      <c r="B153" s="35">
        <f>B149</f>
        <v>271.85000000000002</v>
      </c>
      <c r="C153">
        <f>ROUND(SUMPRODUCT(C149:C151,$B$149:$B$151)/$B$153,2)</f>
        <v>1698.07</v>
      </c>
      <c r="D153">
        <f>ROUND(SUMPRODUCT(D149:D151,$B$149:$B$151)/$B$153,2)</f>
        <v>1957.16</v>
      </c>
      <c r="E153" s="64">
        <f>ROUND(D153/C153,3)-1</f>
        <v>0.15300000000000002</v>
      </c>
      <c r="F153" s="63">
        <f>+F151+F150+F149</f>
        <v>461620.70229662373</v>
      </c>
      <c r="G153" s="63">
        <f>+G151+G150+G149</f>
        <v>70433.512703376298</v>
      </c>
      <c r="H153" s="72">
        <f>ROUND(G153/F153,3)</f>
        <v>0.153</v>
      </c>
    </row>
    <row r="154" spans="1:11" x14ac:dyDescent="0.25">
      <c r="A154" t="s">
        <v>65</v>
      </c>
      <c r="B154" s="35">
        <f>B149</f>
        <v>271.85000000000002</v>
      </c>
      <c r="C154">
        <f>ROUND(SUMPRODUCT(C150:C151,$B$150:$B$151)/$B$154,2)</f>
        <v>1191.33</v>
      </c>
      <c r="D154">
        <f>ROUND(SUMPRODUCT(D150:D151,$B$150:$B$151)/$B$154,2)</f>
        <v>1471.58</v>
      </c>
      <c r="E154" s="64">
        <f>ROUND(D154/C154,3)-1</f>
        <v>0.2350000000000001</v>
      </c>
      <c r="F154" s="63">
        <f>F150+F151</f>
        <v>323861.81904966832</v>
      </c>
      <c r="G154" s="63">
        <f>G150+G151</f>
        <v>76186.113700331669</v>
      </c>
      <c r="H154" s="34">
        <f>ROUND(G154/F154,3)</f>
        <v>0.23499999999999999</v>
      </c>
    </row>
    <row r="155" spans="1:11" x14ac:dyDescent="0.25">
      <c r="F155" s="63"/>
      <c r="G155" s="63"/>
      <c r="H155" s="34"/>
    </row>
    <row r="156" spans="1:11" x14ac:dyDescent="0.25">
      <c r="A156" t="s">
        <v>25</v>
      </c>
      <c r="F156" s="58">
        <f>+F141+F138+F132+F153</f>
        <v>3517616.1033133427</v>
      </c>
      <c r="G156" s="58">
        <f>+G141+G138+G132+G153</f>
        <v>1062836.1199550196</v>
      </c>
      <c r="H156" s="59">
        <f>ROUND(G156/F156,3)</f>
        <v>0.30199999999999999</v>
      </c>
    </row>
    <row r="157" spans="1:11" x14ac:dyDescent="0.25">
      <c r="H157" s="34"/>
    </row>
    <row r="158" spans="1:11" x14ac:dyDescent="0.25">
      <c r="H158" s="34"/>
    </row>
    <row r="159" spans="1:11" x14ac:dyDescent="0.25">
      <c r="H159" s="34"/>
    </row>
    <row r="160" spans="1:11" x14ac:dyDescent="0.25">
      <c r="F160" s="58"/>
      <c r="G160" s="58"/>
      <c r="H160" s="34"/>
    </row>
    <row r="161" spans="5:8" x14ac:dyDescent="0.25">
      <c r="G161" s="58"/>
    </row>
    <row r="162" spans="5:8" x14ac:dyDescent="0.25">
      <c r="E162" s="34"/>
      <c r="F162" s="63"/>
      <c r="G162" s="63"/>
      <c r="H162" s="34"/>
    </row>
    <row r="163" spans="5:8" x14ac:dyDescent="0.25">
      <c r="F163" s="58"/>
      <c r="G163" s="63"/>
      <c r="H163" s="34"/>
    </row>
  </sheetData>
  <phoneticPr fontId="10" type="noConversion"/>
  <pageMargins left="0.75" right="0.75" top="1" bottom="1" header="0.5" footer="0.5"/>
  <pageSetup scale="31" fitToWidth="2" orientation="portrait" horizontalDpi="300" verticalDpi="300" r:id="rId1"/>
  <headerFooter alignWithMargins="0"/>
  <rowBreaks count="1" manualBreakCount="1">
    <brk id="3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75"/>
  <sheetViews>
    <sheetView view="pageBreakPreview" topLeftCell="A16" zoomScale="60" zoomScaleNormal="100" workbookViewId="0"/>
  </sheetViews>
  <sheetFormatPr defaultRowHeight="13.2" x14ac:dyDescent="0.25"/>
  <cols>
    <col min="1" max="1" width="10.109375" customWidth="1"/>
    <col min="2" max="2" width="10.33203125" customWidth="1"/>
    <col min="3" max="3" width="14.33203125" customWidth="1"/>
    <col min="4" max="4" width="13.44140625" customWidth="1"/>
    <col min="5" max="5" width="13.77734375" customWidth="1"/>
    <col min="8" max="8" width="16.109375" customWidth="1"/>
    <col min="9" max="9" width="12.109375" customWidth="1"/>
  </cols>
  <sheetData>
    <row r="1" spans="1:9" ht="13.8" thickBot="1" x14ac:dyDescent="0.3">
      <c r="A1" s="4" t="s">
        <v>49</v>
      </c>
      <c r="B1" s="4"/>
      <c r="C1" s="4"/>
      <c r="D1" s="4"/>
      <c r="E1" s="4"/>
      <c r="F1" s="4"/>
      <c r="G1" t="s">
        <v>8</v>
      </c>
      <c r="H1" s="17">
        <v>37895</v>
      </c>
    </row>
    <row r="2" spans="1:9" x14ac:dyDescent="0.25">
      <c r="A2" s="4"/>
      <c r="B2" s="4"/>
      <c r="C2" s="4"/>
      <c r="D2" s="4"/>
      <c r="E2" s="4"/>
      <c r="F2" s="4"/>
      <c r="G2" s="4"/>
      <c r="H2" s="4"/>
    </row>
    <row r="3" spans="1:9" x14ac:dyDescent="0.25">
      <c r="A3" s="4"/>
      <c r="B3" s="4"/>
      <c r="C3" s="4"/>
      <c r="D3" s="4"/>
      <c r="E3" s="4"/>
      <c r="F3" s="4"/>
      <c r="G3" s="4"/>
      <c r="H3" s="4"/>
    </row>
    <row r="4" spans="1:9" x14ac:dyDescent="0.25">
      <c r="C4" s="13" t="s">
        <v>9</v>
      </c>
      <c r="D4" s="13" t="s">
        <v>10</v>
      </c>
      <c r="E4" s="12" t="s">
        <v>11</v>
      </c>
      <c r="I4" t="s">
        <v>12</v>
      </c>
    </row>
    <row r="5" spans="1:9" x14ac:dyDescent="0.25">
      <c r="B5" s="14" t="s">
        <v>13</v>
      </c>
      <c r="C5" s="15" t="s">
        <v>14</v>
      </c>
      <c r="D5" s="15" t="s">
        <v>14</v>
      </c>
      <c r="E5" s="16" t="s">
        <v>15</v>
      </c>
      <c r="I5" s="14" t="s">
        <v>16</v>
      </c>
    </row>
    <row r="6" spans="1:9" ht="13.8" thickBot="1" x14ac:dyDescent="0.3"/>
    <row r="7" spans="1:9" x14ac:dyDescent="0.25">
      <c r="A7" t="s">
        <v>17</v>
      </c>
      <c r="B7" s="18">
        <v>1842.1</v>
      </c>
      <c r="C7" s="38">
        <v>4455.93</v>
      </c>
      <c r="D7" s="38">
        <v>4320.3999999999996</v>
      </c>
      <c r="E7" s="31">
        <f t="shared" ref="E7:E14" si="0">ROUND(D7/C7,3)-1</f>
        <v>-3.0000000000000027E-2</v>
      </c>
      <c r="I7">
        <f t="shared" ref="I7:I14" si="1">+B7/$B$16</f>
        <v>1</v>
      </c>
    </row>
    <row r="8" spans="1:9" x14ac:dyDescent="0.25">
      <c r="A8" t="s">
        <v>18</v>
      </c>
      <c r="B8" s="21">
        <f>B7</f>
        <v>1842.1</v>
      </c>
      <c r="C8" s="39">
        <v>1254.8800000000001</v>
      </c>
      <c r="D8" s="39">
        <v>1277.49</v>
      </c>
      <c r="E8" s="32">
        <f t="shared" si="0"/>
        <v>1.8000000000000016E-2</v>
      </c>
      <c r="I8">
        <f t="shared" si="1"/>
        <v>1</v>
      </c>
    </row>
    <row r="9" spans="1:9" x14ac:dyDescent="0.25">
      <c r="A9" t="s">
        <v>19</v>
      </c>
      <c r="B9" s="21">
        <v>314.39999999999998</v>
      </c>
      <c r="C9" s="39">
        <v>1376.17</v>
      </c>
      <c r="D9" s="39">
        <v>1168.74</v>
      </c>
      <c r="E9" s="32">
        <f t="shared" si="0"/>
        <v>-0.15100000000000002</v>
      </c>
      <c r="I9">
        <f t="shared" si="1"/>
        <v>0.17067477335649531</v>
      </c>
    </row>
    <row r="10" spans="1:9" x14ac:dyDescent="0.25">
      <c r="A10" t="s">
        <v>20</v>
      </c>
      <c r="B10" s="21">
        <f>B7</f>
        <v>1842.1</v>
      </c>
      <c r="C10" s="39">
        <v>1060.93</v>
      </c>
      <c r="D10" s="39">
        <v>1286.1500000000001</v>
      </c>
      <c r="E10" s="32">
        <f t="shared" si="0"/>
        <v>0.21199999999999997</v>
      </c>
      <c r="I10">
        <f t="shared" si="1"/>
        <v>1</v>
      </c>
    </row>
    <row r="11" spans="1:9" x14ac:dyDescent="0.25">
      <c r="A11" t="s">
        <v>21</v>
      </c>
      <c r="B11" s="21">
        <v>1745.2</v>
      </c>
      <c r="C11" s="39">
        <v>229.16</v>
      </c>
      <c r="D11" s="39">
        <v>361.41</v>
      </c>
      <c r="E11" s="32">
        <f t="shared" si="0"/>
        <v>0.57699999999999996</v>
      </c>
      <c r="I11">
        <f t="shared" si="1"/>
        <v>0.94739699256283594</v>
      </c>
    </row>
    <row r="12" spans="1:9" x14ac:dyDescent="0.25">
      <c r="A12" t="s">
        <v>22</v>
      </c>
      <c r="B12" s="21">
        <f>B7</f>
        <v>1842.1</v>
      </c>
      <c r="C12" s="39">
        <v>157</v>
      </c>
      <c r="D12" s="39">
        <v>175</v>
      </c>
      <c r="E12" s="32">
        <f t="shared" si="0"/>
        <v>0.11499999999999999</v>
      </c>
      <c r="I12">
        <f t="shared" si="1"/>
        <v>1</v>
      </c>
    </row>
    <row r="13" spans="1:9" x14ac:dyDescent="0.25">
      <c r="A13" t="s">
        <v>23</v>
      </c>
      <c r="B13" s="21">
        <v>64.5</v>
      </c>
      <c r="C13" s="39">
        <v>25.26</v>
      </c>
      <c r="D13" s="39">
        <v>26.31</v>
      </c>
      <c r="E13" s="32">
        <f t="shared" si="0"/>
        <v>4.2000000000000037E-2</v>
      </c>
      <c r="I13">
        <f t="shared" si="1"/>
        <v>3.5014385755387872E-2</v>
      </c>
    </row>
    <row r="14" spans="1:9" ht="13.8" thickBot="1" x14ac:dyDescent="0.3">
      <c r="A14" t="s">
        <v>24</v>
      </c>
      <c r="B14" s="23">
        <v>1797.9</v>
      </c>
      <c r="C14" s="40">
        <v>0.93</v>
      </c>
      <c r="D14" s="40">
        <v>1.0900000000000001</v>
      </c>
      <c r="E14" s="33">
        <f t="shared" si="0"/>
        <v>0.17199999999999993</v>
      </c>
      <c r="I14">
        <f t="shared" si="1"/>
        <v>0.97600564573041648</v>
      </c>
    </row>
    <row r="16" spans="1:9" x14ac:dyDescent="0.25">
      <c r="A16" t="s">
        <v>25</v>
      </c>
      <c r="B16">
        <f>+B7</f>
        <v>1842.1</v>
      </c>
      <c r="C16" s="35">
        <f>ROUND(SUMPRODUCT(C7:C14,$I$7:$I$14),2)</f>
        <v>7382.52</v>
      </c>
      <c r="D16">
        <f>ROUND(SUMPRODUCT(D7:D14,$I$7:$I$14),2)</f>
        <v>7602.9</v>
      </c>
      <c r="E16" s="34">
        <f>ROUND(D16/C16,3)-1</f>
        <v>3.0000000000000027E-2</v>
      </c>
    </row>
    <row r="19" spans="1:9" x14ac:dyDescent="0.25">
      <c r="A19" t="s">
        <v>26</v>
      </c>
    </row>
    <row r="20" spans="1:9" x14ac:dyDescent="0.25">
      <c r="A20" t="s">
        <v>17</v>
      </c>
      <c r="B20">
        <f>+B7</f>
        <v>1842.1</v>
      </c>
      <c r="C20">
        <f>+C7</f>
        <v>4455.93</v>
      </c>
      <c r="D20">
        <f>+D7</f>
        <v>4320.3999999999996</v>
      </c>
      <c r="E20" s="34">
        <f>ROUND(D20/C20,3)-1</f>
        <v>-3.0000000000000027E-2</v>
      </c>
      <c r="I20">
        <f>+B20/$B$26</f>
        <v>1</v>
      </c>
    </row>
    <row r="21" spans="1:9" x14ac:dyDescent="0.25">
      <c r="A21" t="s">
        <v>19</v>
      </c>
      <c r="B21">
        <f>+B9</f>
        <v>314.39999999999998</v>
      </c>
      <c r="C21">
        <f>+C9</f>
        <v>1376.17</v>
      </c>
      <c r="D21">
        <f>+D9</f>
        <v>1168.74</v>
      </c>
      <c r="E21" s="34">
        <f>ROUND(D21/C21,3)-1</f>
        <v>-0.15100000000000002</v>
      </c>
      <c r="I21">
        <f>+B21/$B$26</f>
        <v>0.17067477335649531</v>
      </c>
    </row>
    <row r="22" spans="1:9" x14ac:dyDescent="0.25">
      <c r="A22" t="s">
        <v>22</v>
      </c>
      <c r="B22">
        <f t="shared" ref="B22:D24" si="2">+B12</f>
        <v>1842.1</v>
      </c>
      <c r="C22">
        <f t="shared" si="2"/>
        <v>157</v>
      </c>
      <c r="D22">
        <f t="shared" si="2"/>
        <v>175</v>
      </c>
      <c r="E22" s="34">
        <f>ROUND(D22/C22,3)-1</f>
        <v>0.11499999999999999</v>
      </c>
      <c r="I22">
        <f>+B22/$B$26</f>
        <v>1</v>
      </c>
    </row>
    <row r="23" spans="1:9" x14ac:dyDescent="0.25">
      <c r="A23" t="s">
        <v>23</v>
      </c>
      <c r="B23">
        <f t="shared" si="2"/>
        <v>64.5</v>
      </c>
      <c r="C23">
        <f t="shared" si="2"/>
        <v>25.26</v>
      </c>
      <c r="D23">
        <f t="shared" si="2"/>
        <v>26.31</v>
      </c>
      <c r="E23" s="34">
        <f>ROUND(D23/C23,3)-1</f>
        <v>4.2000000000000037E-2</v>
      </c>
      <c r="I23">
        <f>+B23/$B$26</f>
        <v>3.5014385755387872E-2</v>
      </c>
    </row>
    <row r="24" spans="1:9" x14ac:dyDescent="0.25">
      <c r="A24" t="s">
        <v>24</v>
      </c>
      <c r="B24">
        <f t="shared" si="2"/>
        <v>1797.9</v>
      </c>
      <c r="C24">
        <f t="shared" si="2"/>
        <v>0.93</v>
      </c>
      <c r="D24">
        <f t="shared" si="2"/>
        <v>1.0900000000000001</v>
      </c>
      <c r="E24" s="34">
        <f>ROUND(D24/C24,3)-1</f>
        <v>0.17199999999999993</v>
      </c>
      <c r="I24">
        <f>+B24/$B$26</f>
        <v>0.97600564573041648</v>
      </c>
    </row>
    <row r="26" spans="1:9" x14ac:dyDescent="0.25">
      <c r="A26" t="s">
        <v>27</v>
      </c>
      <c r="B26">
        <f>+B20</f>
        <v>1842.1</v>
      </c>
      <c r="C26">
        <f>ROUND(SUMPRODUCT(C20:C24,$I$20:$I$24),2)</f>
        <v>4849.6000000000004</v>
      </c>
      <c r="D26">
        <f>ROUND(SUMPRODUCT(D20:D24,$I$20:$I$24),2)</f>
        <v>4696.8599999999997</v>
      </c>
      <c r="E26" s="34">
        <f>ROUND(D26/C26,3)-1</f>
        <v>-3.1000000000000028E-2</v>
      </c>
    </row>
    <row r="28" spans="1:9" x14ac:dyDescent="0.25">
      <c r="A28" t="s">
        <v>28</v>
      </c>
    </row>
    <row r="29" spans="1:9" x14ac:dyDescent="0.25">
      <c r="A29" t="str">
        <f t="shared" ref="A29:D30" si="3">+A10</f>
        <v>pdl</v>
      </c>
      <c r="B29">
        <f t="shared" si="3"/>
        <v>1842.1</v>
      </c>
      <c r="C29">
        <f t="shared" si="3"/>
        <v>1060.93</v>
      </c>
      <c r="D29">
        <f t="shared" si="3"/>
        <v>1286.1500000000001</v>
      </c>
      <c r="E29" s="34">
        <f>ROUND(D29/C29,3)-1</f>
        <v>0.21199999999999997</v>
      </c>
      <c r="I29">
        <f>+B29/$B$32</f>
        <v>1</v>
      </c>
    </row>
    <row r="30" spans="1:9" x14ac:dyDescent="0.25">
      <c r="A30" t="str">
        <f t="shared" si="3"/>
        <v>pdl excess</v>
      </c>
      <c r="B30">
        <f t="shared" si="3"/>
        <v>1745.2</v>
      </c>
      <c r="C30">
        <f t="shared" si="3"/>
        <v>229.16</v>
      </c>
      <c r="D30">
        <f t="shared" si="3"/>
        <v>361.41</v>
      </c>
      <c r="E30" s="34">
        <f>ROUND(D30/C30,3)-1</f>
        <v>0.57699999999999996</v>
      </c>
      <c r="I30">
        <f>+B30/$B$32</f>
        <v>0.94739699256283594</v>
      </c>
    </row>
    <row r="32" spans="1:9" x14ac:dyDescent="0.25">
      <c r="A32" t="s">
        <v>29</v>
      </c>
      <c r="B32">
        <f>+B29</f>
        <v>1842.1</v>
      </c>
      <c r="C32">
        <f>ROUND(SUMPRODUCT(C29:C30,$I$29:$I$30),2)</f>
        <v>1278.04</v>
      </c>
      <c r="D32">
        <f>ROUND(SUMPRODUCT(D29:D30,$I$29:$I$30),2)</f>
        <v>1628.55</v>
      </c>
      <c r="E32" s="34">
        <f>ROUND(D32/C32,3)-1</f>
        <v>0.27400000000000002</v>
      </c>
    </row>
    <row r="34" spans="1:9" x14ac:dyDescent="0.25">
      <c r="A34" t="s">
        <v>48</v>
      </c>
      <c r="C34">
        <f>C32+C26+C8</f>
        <v>7382.52</v>
      </c>
      <c r="D34">
        <f>D32+D26+D8</f>
        <v>7602.9</v>
      </c>
      <c r="E34" s="34">
        <f>ROUND(D34/C34,3)-1</f>
        <v>3.0000000000000027E-2</v>
      </c>
    </row>
    <row r="35" spans="1:9" ht="13.8" thickBot="1" x14ac:dyDescent="0.3"/>
    <row r="36" spans="1:9" ht="13.8" thickBot="1" x14ac:dyDescent="0.3">
      <c r="A36" s="4" t="s">
        <v>50</v>
      </c>
      <c r="B36" s="4"/>
      <c r="C36" s="4"/>
      <c r="D36" s="4"/>
      <c r="E36" s="4"/>
      <c r="F36" s="4"/>
      <c r="G36" t="s">
        <v>8</v>
      </c>
      <c r="H36" s="17">
        <v>37895</v>
      </c>
    </row>
    <row r="37" spans="1:9" x14ac:dyDescent="0.25">
      <c r="A37" s="4"/>
      <c r="B37" s="4"/>
      <c r="C37" s="4"/>
      <c r="D37" s="4"/>
      <c r="E37" s="4"/>
      <c r="F37" s="4"/>
      <c r="G37" s="4"/>
      <c r="H37" s="4"/>
    </row>
    <row r="38" spans="1:9" x14ac:dyDescent="0.25">
      <c r="A38" s="4"/>
      <c r="B38" s="4"/>
      <c r="C38" s="4"/>
      <c r="D38" s="4"/>
      <c r="E38" s="4"/>
      <c r="F38" s="4"/>
      <c r="G38" s="4"/>
      <c r="H38" s="4"/>
    </row>
    <row r="39" spans="1:9" x14ac:dyDescent="0.25">
      <c r="C39" s="13" t="s">
        <v>9</v>
      </c>
      <c r="D39" s="13" t="s">
        <v>10</v>
      </c>
      <c r="E39" s="12" t="s">
        <v>11</v>
      </c>
      <c r="I39" t="s">
        <v>12</v>
      </c>
    </row>
    <row r="40" spans="1:9" x14ac:dyDescent="0.25">
      <c r="B40" s="14" t="s">
        <v>13</v>
      </c>
      <c r="C40" s="15" t="s">
        <v>14</v>
      </c>
      <c r="D40" s="15" t="s">
        <v>14</v>
      </c>
      <c r="E40" s="16" t="s">
        <v>15</v>
      </c>
      <c r="I40" s="14" t="s">
        <v>16</v>
      </c>
    </row>
    <row r="41" spans="1:9" ht="13.8" thickBot="1" x14ac:dyDescent="0.3"/>
    <row r="42" spans="1:9" x14ac:dyDescent="0.25">
      <c r="A42" t="s">
        <v>17</v>
      </c>
      <c r="B42" s="41">
        <v>1703.9</v>
      </c>
      <c r="C42" s="42">
        <v>1077.25</v>
      </c>
      <c r="D42" s="42">
        <v>1324.89</v>
      </c>
      <c r="E42" s="31">
        <f t="shared" ref="E42:E49" si="4">ROUND(D42/C42,3)-1</f>
        <v>0.22999999999999998</v>
      </c>
      <c r="I42">
        <f t="shared" ref="I42:I49" si="5">+B42/$B$51</f>
        <v>1</v>
      </c>
    </row>
    <row r="43" spans="1:9" x14ac:dyDescent="0.25">
      <c r="A43" t="s">
        <v>18</v>
      </c>
      <c r="B43" s="43">
        <f>B42</f>
        <v>1703.9</v>
      </c>
      <c r="C43">
        <v>372.79</v>
      </c>
      <c r="D43">
        <v>458.09</v>
      </c>
      <c r="E43" s="32">
        <f t="shared" si="4"/>
        <v>0.22900000000000009</v>
      </c>
      <c r="I43">
        <f t="shared" si="5"/>
        <v>1</v>
      </c>
    </row>
    <row r="44" spans="1:9" x14ac:dyDescent="0.25">
      <c r="A44" t="s">
        <v>19</v>
      </c>
      <c r="B44" s="43">
        <v>1412.5</v>
      </c>
      <c r="C44">
        <v>857.12</v>
      </c>
      <c r="D44">
        <v>1054.1600000000001</v>
      </c>
      <c r="E44" s="32">
        <f t="shared" si="4"/>
        <v>0.22999999999999998</v>
      </c>
      <c r="I44">
        <f t="shared" si="5"/>
        <v>0.82898057397734604</v>
      </c>
    </row>
    <row r="45" spans="1:9" x14ac:dyDescent="0.25">
      <c r="A45" t="s">
        <v>20</v>
      </c>
      <c r="B45" s="43">
        <f>B42</f>
        <v>1703.9</v>
      </c>
      <c r="C45">
        <v>465.77</v>
      </c>
      <c r="D45">
        <v>568.46</v>
      </c>
      <c r="E45" s="32">
        <f t="shared" si="4"/>
        <v>0.21999999999999997</v>
      </c>
      <c r="I45">
        <f t="shared" si="5"/>
        <v>1</v>
      </c>
    </row>
    <row r="46" spans="1:9" x14ac:dyDescent="0.25">
      <c r="A46" t="s">
        <v>21</v>
      </c>
      <c r="B46" s="43">
        <v>1680.1</v>
      </c>
      <c r="C46">
        <v>56.3</v>
      </c>
      <c r="D46">
        <v>141.11000000000001</v>
      </c>
      <c r="E46" s="32">
        <f t="shared" si="4"/>
        <v>1.5059999999999998</v>
      </c>
      <c r="I46">
        <f t="shared" si="5"/>
        <v>0.98603204413404533</v>
      </c>
    </row>
    <row r="47" spans="1:9" x14ac:dyDescent="0.25">
      <c r="A47" t="s">
        <v>45</v>
      </c>
      <c r="B47" s="43">
        <f>B42</f>
        <v>1703.9</v>
      </c>
      <c r="C47">
        <v>8</v>
      </c>
      <c r="D47">
        <v>7</v>
      </c>
      <c r="E47" s="32">
        <f t="shared" si="4"/>
        <v>-0.125</v>
      </c>
      <c r="I47">
        <f t="shared" si="5"/>
        <v>1</v>
      </c>
    </row>
    <row r="48" spans="1:9" x14ac:dyDescent="0.25">
      <c r="A48" t="s">
        <v>23</v>
      </c>
      <c r="B48" s="43">
        <v>742.9</v>
      </c>
      <c r="C48">
        <v>2.73</v>
      </c>
      <c r="D48">
        <v>2.1</v>
      </c>
      <c r="E48" s="32">
        <f t="shared" si="4"/>
        <v>-0.23099999999999998</v>
      </c>
      <c r="I48">
        <f t="shared" si="5"/>
        <v>0.43599976524443917</v>
      </c>
    </row>
    <row r="49" spans="1:9" ht="13.8" thickBot="1" x14ac:dyDescent="0.3">
      <c r="A49" t="s">
        <v>24</v>
      </c>
      <c r="B49" s="44">
        <v>1674.9</v>
      </c>
      <c r="C49" s="45">
        <v>20.68</v>
      </c>
      <c r="D49" s="45">
        <v>24.4</v>
      </c>
      <c r="E49" s="33">
        <f t="shared" si="4"/>
        <v>0.17999999999999994</v>
      </c>
      <c r="I49">
        <f t="shared" si="5"/>
        <v>0.98298022184400491</v>
      </c>
    </row>
    <row r="51" spans="1:9" x14ac:dyDescent="0.25">
      <c r="A51" t="s">
        <v>25</v>
      </c>
      <c r="B51">
        <f>+B42</f>
        <v>1703.9</v>
      </c>
      <c r="C51">
        <f>ROUND(SUMPRODUCT(C42:C49,$I$42:$I$49),2)</f>
        <v>2711.38</v>
      </c>
      <c r="D51">
        <f>ROUND(SUMPRODUCT(D42:D49,$I$42:$I$49),2)</f>
        <v>3396.36</v>
      </c>
      <c r="E51" s="34">
        <f>ROUND(D51/C51,3)-1</f>
        <v>0.25299999999999989</v>
      </c>
    </row>
    <row r="54" spans="1:9" x14ac:dyDescent="0.25">
      <c r="A54" t="s">
        <v>26</v>
      </c>
    </row>
    <row r="55" spans="1:9" x14ac:dyDescent="0.25">
      <c r="A55" t="s">
        <v>17</v>
      </c>
      <c r="B55">
        <f>+B42</f>
        <v>1703.9</v>
      </c>
      <c r="C55">
        <f>+C42</f>
        <v>1077.25</v>
      </c>
      <c r="D55">
        <f>+D42</f>
        <v>1324.89</v>
      </c>
      <c r="E55" s="34">
        <f>ROUND(D55/C55,3)-1</f>
        <v>0.22999999999999998</v>
      </c>
      <c r="I55">
        <f>+B55/$B$51</f>
        <v>1</v>
      </c>
    </row>
    <row r="56" spans="1:9" x14ac:dyDescent="0.25">
      <c r="A56" t="s">
        <v>19</v>
      </c>
      <c r="B56">
        <f>+B44</f>
        <v>1412.5</v>
      </c>
      <c r="C56">
        <f>+C44</f>
        <v>857.12</v>
      </c>
      <c r="D56">
        <f>+D44</f>
        <v>1054.1600000000001</v>
      </c>
      <c r="E56" s="34">
        <f>ROUND(D56/C56,3)-1</f>
        <v>0.22999999999999998</v>
      </c>
      <c r="I56">
        <f>+B56/$B$51</f>
        <v>0.82898057397734604</v>
      </c>
    </row>
    <row r="57" spans="1:9" x14ac:dyDescent="0.25">
      <c r="A57" t="s">
        <v>22</v>
      </c>
      <c r="B57">
        <f t="shared" ref="B57:D59" si="6">+B47</f>
        <v>1703.9</v>
      </c>
      <c r="C57">
        <f t="shared" si="6"/>
        <v>8</v>
      </c>
      <c r="D57">
        <f t="shared" si="6"/>
        <v>7</v>
      </c>
      <c r="E57" s="34">
        <f>ROUND(D57/C57,3)-1</f>
        <v>-0.125</v>
      </c>
      <c r="I57">
        <f>+B57/$B$51</f>
        <v>1</v>
      </c>
    </row>
    <row r="58" spans="1:9" x14ac:dyDescent="0.25">
      <c r="A58" t="str">
        <f>A48</f>
        <v>u-1 excess</v>
      </c>
      <c r="B58">
        <f t="shared" si="6"/>
        <v>742.9</v>
      </c>
      <c r="C58">
        <f t="shared" si="6"/>
        <v>2.73</v>
      </c>
      <c r="D58">
        <f t="shared" si="6"/>
        <v>2.1</v>
      </c>
      <c r="E58" s="34">
        <f>ROUND(D58/C58,3)-1</f>
        <v>-0.23099999999999998</v>
      </c>
      <c r="I58">
        <f>+B58/$B$51</f>
        <v>0.43599976524443917</v>
      </c>
    </row>
    <row r="59" spans="1:9" x14ac:dyDescent="0.25">
      <c r="A59" t="str">
        <f>A49</f>
        <v>u-2</v>
      </c>
      <c r="B59">
        <f t="shared" si="6"/>
        <v>1674.9</v>
      </c>
      <c r="C59">
        <f t="shared" si="6"/>
        <v>20.68</v>
      </c>
      <c r="D59">
        <f t="shared" si="6"/>
        <v>24.4</v>
      </c>
      <c r="E59" s="34">
        <f>ROUND(D59/C59,3)-1</f>
        <v>0.17999999999999994</v>
      </c>
      <c r="I59">
        <f>+B59/$B$51</f>
        <v>0.98298022184400491</v>
      </c>
    </row>
    <row r="61" spans="1:9" x14ac:dyDescent="0.25">
      <c r="A61" t="s">
        <v>27</v>
      </c>
      <c r="B61">
        <f>+B55</f>
        <v>1703.9</v>
      </c>
      <c r="C61">
        <f>ROUND(SUMPRODUCT(C55:C59,$I$55:$I$59),2)</f>
        <v>1817.3</v>
      </c>
      <c r="D61">
        <f>ROUND(SUMPRODUCT(D55:D59,$I$55:$I$59),2)</f>
        <v>2230.67</v>
      </c>
      <c r="E61" s="34">
        <f>ROUND(D61/C61,3)-1</f>
        <v>0.22700000000000009</v>
      </c>
    </row>
    <row r="63" spans="1:9" x14ac:dyDescent="0.25">
      <c r="A63" t="s">
        <v>28</v>
      </c>
    </row>
    <row r="64" spans="1:9" x14ac:dyDescent="0.25">
      <c r="A64" t="str">
        <f t="shared" ref="A64:D65" si="7">+A45</f>
        <v>pdl</v>
      </c>
      <c r="B64">
        <f t="shared" si="7"/>
        <v>1703.9</v>
      </c>
      <c r="C64">
        <f t="shared" si="7"/>
        <v>465.77</v>
      </c>
      <c r="D64">
        <f t="shared" si="7"/>
        <v>568.46</v>
      </c>
      <c r="E64" s="34">
        <f>ROUND(D64/C64,3)-1</f>
        <v>0.21999999999999997</v>
      </c>
      <c r="I64">
        <f>+B64/$B$67</f>
        <v>1</v>
      </c>
    </row>
    <row r="65" spans="1:9" x14ac:dyDescent="0.25">
      <c r="A65" t="str">
        <f t="shared" si="7"/>
        <v>pdl excess</v>
      </c>
      <c r="B65">
        <f t="shared" si="7"/>
        <v>1680.1</v>
      </c>
      <c r="C65">
        <f t="shared" si="7"/>
        <v>56.3</v>
      </c>
      <c r="D65">
        <f t="shared" si="7"/>
        <v>141.11000000000001</v>
      </c>
      <c r="E65" s="34">
        <f>ROUND(D65/C65,3)-1</f>
        <v>1.5059999999999998</v>
      </c>
      <c r="I65">
        <f>+B65/$B$67</f>
        <v>0.98603204413404533</v>
      </c>
    </row>
    <row r="67" spans="1:9" x14ac:dyDescent="0.25">
      <c r="A67" t="s">
        <v>29</v>
      </c>
      <c r="B67">
        <f>+B64</f>
        <v>1703.9</v>
      </c>
      <c r="C67">
        <f>ROUND(SUMPRODUCT(C64:C65,$I$64:$I$65),2)</f>
        <v>521.28</v>
      </c>
      <c r="D67">
        <f>ROUND(SUMPRODUCT(D64:D65,$I$64:$I$65),2)</f>
        <v>707.6</v>
      </c>
      <c r="E67" s="34">
        <f>ROUND(D67/C67,3)-1</f>
        <v>0.35699999999999998</v>
      </c>
    </row>
    <row r="71" spans="1:9" x14ac:dyDescent="0.25">
      <c r="A71" t="s">
        <v>46</v>
      </c>
      <c r="B71">
        <f>B61</f>
        <v>1703.9</v>
      </c>
      <c r="C71">
        <f>C61</f>
        <v>1817.3</v>
      </c>
      <c r="D71">
        <f>D61</f>
        <v>2230.67</v>
      </c>
      <c r="E71" s="34">
        <f>E61</f>
        <v>0.22700000000000009</v>
      </c>
    </row>
    <row r="72" spans="1:9" x14ac:dyDescent="0.25">
      <c r="A72" t="s">
        <v>20</v>
      </c>
      <c r="B72">
        <f>B67</f>
        <v>1703.9</v>
      </c>
      <c r="C72">
        <f>C67</f>
        <v>521.28</v>
      </c>
      <c r="D72">
        <f>D67</f>
        <v>707.6</v>
      </c>
      <c r="E72" s="34">
        <f>E67</f>
        <v>0.35699999999999998</v>
      </c>
    </row>
    <row r="73" spans="1:9" x14ac:dyDescent="0.25">
      <c r="A73" t="s">
        <v>47</v>
      </c>
      <c r="B73">
        <f>B43</f>
        <v>1703.9</v>
      </c>
      <c r="C73">
        <f>C43</f>
        <v>372.79</v>
      </c>
      <c r="D73">
        <f>D43</f>
        <v>458.09</v>
      </c>
      <c r="E73" s="34">
        <f>E43</f>
        <v>0.22900000000000009</v>
      </c>
    </row>
    <row r="75" spans="1:9" x14ac:dyDescent="0.25">
      <c r="A75" t="s">
        <v>48</v>
      </c>
      <c r="C75">
        <f>C71+C72+C73</f>
        <v>2711.37</v>
      </c>
      <c r="D75">
        <f>D71+D72+D73</f>
        <v>3396.36</v>
      </c>
      <c r="E75" s="34">
        <f>ROUND(D75/C75,3)-1</f>
        <v>0.25299999999999989</v>
      </c>
    </row>
  </sheetData>
  <phoneticPr fontId="10" type="noConversion"/>
  <pageMargins left="0.75" right="0.75" top="1" bottom="1" header="0.5" footer="0.5"/>
  <pageSetup scale="67" fitToWidth="2" orientation="portrait" horizontalDpi="300" verticalDpi="300" r:id="rId1"/>
  <headerFooter alignWithMargins="0"/>
  <rowBreaks count="1" manualBreakCount="1">
    <brk id="33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75"/>
  <sheetViews>
    <sheetView view="pageBreakPreview" topLeftCell="A21" zoomScale="60" zoomScaleNormal="100" workbookViewId="0"/>
  </sheetViews>
  <sheetFormatPr defaultRowHeight="13.2" x14ac:dyDescent="0.25"/>
  <cols>
    <col min="1" max="1" width="10.109375" customWidth="1"/>
    <col min="2" max="2" width="10.33203125" customWidth="1"/>
    <col min="8" max="8" width="16.109375" customWidth="1"/>
    <col min="9" max="9" width="12.109375" customWidth="1"/>
  </cols>
  <sheetData>
    <row r="1" spans="1:9" ht="13.8" thickBot="1" x14ac:dyDescent="0.3">
      <c r="A1" s="4" t="s">
        <v>41</v>
      </c>
      <c r="B1" s="4"/>
      <c r="C1" s="4"/>
      <c r="D1" s="4"/>
      <c r="E1" s="4"/>
      <c r="F1" s="4"/>
      <c r="G1" t="s">
        <v>8</v>
      </c>
      <c r="H1" s="17">
        <v>37530</v>
      </c>
    </row>
    <row r="2" spans="1:9" x14ac:dyDescent="0.25">
      <c r="A2" s="4"/>
      <c r="B2" s="4"/>
      <c r="C2" s="4"/>
      <c r="D2" s="4"/>
      <c r="E2" s="4"/>
      <c r="F2" s="4"/>
      <c r="G2" s="4"/>
      <c r="H2" s="4"/>
    </row>
    <row r="3" spans="1:9" x14ac:dyDescent="0.25">
      <c r="A3" s="4"/>
      <c r="B3" s="4"/>
      <c r="C3" s="4"/>
      <c r="D3" s="4"/>
      <c r="E3" s="4"/>
      <c r="F3" s="4"/>
      <c r="G3" s="4"/>
      <c r="H3" s="4"/>
    </row>
    <row r="4" spans="1:9" x14ac:dyDescent="0.25">
      <c r="C4" s="13" t="s">
        <v>9</v>
      </c>
      <c r="D4" s="13" t="s">
        <v>10</v>
      </c>
      <c r="E4" s="12" t="s">
        <v>11</v>
      </c>
      <c r="I4" t="s">
        <v>12</v>
      </c>
    </row>
    <row r="5" spans="1:9" x14ac:dyDescent="0.25">
      <c r="B5" s="14" t="s">
        <v>13</v>
      </c>
      <c r="C5" s="15" t="s">
        <v>14</v>
      </c>
      <c r="D5" s="15" t="s">
        <v>14</v>
      </c>
      <c r="E5" s="16" t="s">
        <v>15</v>
      </c>
      <c r="I5" s="14" t="s">
        <v>16</v>
      </c>
    </row>
    <row r="6" spans="1:9" ht="13.8" thickBot="1" x14ac:dyDescent="0.3"/>
    <row r="7" spans="1:9" x14ac:dyDescent="0.25">
      <c r="A7" t="s">
        <v>17</v>
      </c>
      <c r="B7" s="18">
        <v>1553.9</v>
      </c>
      <c r="C7" s="38">
        <v>4159.97</v>
      </c>
      <c r="D7" s="38">
        <v>4477.8900000000003</v>
      </c>
      <c r="E7" s="31">
        <f t="shared" ref="E7:E14" si="0">ROUND(D7/C7,3)-1</f>
        <v>7.6000000000000068E-2</v>
      </c>
      <c r="I7">
        <f t="shared" ref="I7:I14" si="1">+B7/$B$16</f>
        <v>1</v>
      </c>
    </row>
    <row r="8" spans="1:9" x14ac:dyDescent="0.25">
      <c r="A8" t="s">
        <v>18</v>
      </c>
      <c r="B8" s="21">
        <f>B7</f>
        <v>1553.9</v>
      </c>
      <c r="C8" s="39">
        <v>1114.71</v>
      </c>
      <c r="D8" s="39">
        <v>1261.5</v>
      </c>
      <c r="E8" s="32">
        <f t="shared" si="0"/>
        <v>0.1319999999999999</v>
      </c>
      <c r="I8">
        <f t="shared" si="1"/>
        <v>1</v>
      </c>
    </row>
    <row r="9" spans="1:9" x14ac:dyDescent="0.25">
      <c r="A9" t="s">
        <v>19</v>
      </c>
      <c r="B9" s="21">
        <v>287.5</v>
      </c>
      <c r="C9" s="39">
        <v>1063.1400000000001</v>
      </c>
      <c r="D9" s="39">
        <v>1144.3900000000001</v>
      </c>
      <c r="E9" s="32">
        <f t="shared" si="0"/>
        <v>7.6000000000000068E-2</v>
      </c>
      <c r="I9">
        <f t="shared" si="1"/>
        <v>0.18501834094858097</v>
      </c>
    </row>
    <row r="10" spans="1:9" x14ac:dyDescent="0.25">
      <c r="A10" t="s">
        <v>20</v>
      </c>
      <c r="B10" s="21">
        <f>B7</f>
        <v>1553.9</v>
      </c>
      <c r="C10" s="39">
        <v>1878.41</v>
      </c>
      <c r="D10" s="39">
        <v>1063.6500000000001</v>
      </c>
      <c r="E10" s="32">
        <f t="shared" si="0"/>
        <v>-0.43400000000000005</v>
      </c>
      <c r="I10">
        <f t="shared" si="1"/>
        <v>1</v>
      </c>
    </row>
    <row r="11" spans="1:9" x14ac:dyDescent="0.25">
      <c r="A11" t="s">
        <v>21</v>
      </c>
      <c r="B11" s="21">
        <v>1448.7</v>
      </c>
      <c r="C11" s="39">
        <v>392.59</v>
      </c>
      <c r="D11" s="39">
        <v>222.3</v>
      </c>
      <c r="E11" s="32">
        <f t="shared" si="0"/>
        <v>-0.43400000000000005</v>
      </c>
      <c r="I11">
        <f t="shared" si="1"/>
        <v>0.93229937576420618</v>
      </c>
    </row>
    <row r="12" spans="1:9" x14ac:dyDescent="0.25">
      <c r="A12" t="s">
        <v>22</v>
      </c>
      <c r="B12" s="21">
        <f>B7</f>
        <v>1553.9</v>
      </c>
      <c r="C12" s="39">
        <v>113</v>
      </c>
      <c r="D12" s="39">
        <v>157</v>
      </c>
      <c r="E12" s="32">
        <f t="shared" si="0"/>
        <v>0.38900000000000001</v>
      </c>
      <c r="I12">
        <f t="shared" si="1"/>
        <v>1</v>
      </c>
    </row>
    <row r="13" spans="1:9" x14ac:dyDescent="0.25">
      <c r="A13" t="s">
        <v>23</v>
      </c>
      <c r="B13" s="21">
        <v>80</v>
      </c>
      <c r="C13" s="39">
        <v>15.83</v>
      </c>
      <c r="D13" s="39">
        <v>22</v>
      </c>
      <c r="E13" s="32">
        <f t="shared" si="0"/>
        <v>0.3899999999999999</v>
      </c>
      <c r="I13">
        <f t="shared" si="1"/>
        <v>5.1483364437866011E-2</v>
      </c>
    </row>
    <row r="14" spans="1:9" ht="13.8" thickBot="1" x14ac:dyDescent="0.3">
      <c r="A14" t="s">
        <v>24</v>
      </c>
      <c r="B14" s="23">
        <v>1518.1</v>
      </c>
      <c r="C14" s="40">
        <v>1.27</v>
      </c>
      <c r="D14" s="40">
        <v>1.29</v>
      </c>
      <c r="E14" s="33">
        <f t="shared" si="0"/>
        <v>1.6000000000000014E-2</v>
      </c>
      <c r="I14">
        <f t="shared" si="1"/>
        <v>0.97696119441405482</v>
      </c>
    </row>
    <row r="16" spans="1:9" x14ac:dyDescent="0.25">
      <c r="A16" t="s">
        <v>25</v>
      </c>
      <c r="B16">
        <f>+B7</f>
        <v>1553.9</v>
      </c>
      <c r="C16" s="35">
        <f>ROUND(SUMPRODUCT(C7:C14,$I$7:$I$14),2)</f>
        <v>7830.86</v>
      </c>
      <c r="D16">
        <f>ROUND(SUMPRODUCT(D7:D14,$I$7:$I$14),2)</f>
        <v>7381.42</v>
      </c>
      <c r="E16" s="34">
        <f>ROUND(D16/C16,3)-1</f>
        <v>-5.7000000000000051E-2</v>
      </c>
    </row>
    <row r="19" spans="1:9" x14ac:dyDescent="0.25">
      <c r="A19" t="s">
        <v>26</v>
      </c>
    </row>
    <row r="20" spans="1:9" x14ac:dyDescent="0.25">
      <c r="A20" t="s">
        <v>17</v>
      </c>
      <c r="B20">
        <f>+B7</f>
        <v>1553.9</v>
      </c>
      <c r="C20">
        <f>+C7</f>
        <v>4159.97</v>
      </c>
      <c r="D20">
        <f>+D7</f>
        <v>4477.8900000000003</v>
      </c>
      <c r="E20" s="34">
        <f>ROUND(D20/C20,3)-1</f>
        <v>7.6000000000000068E-2</v>
      </c>
      <c r="I20">
        <f>+B20/$B$26</f>
        <v>1</v>
      </c>
    </row>
    <row r="21" spans="1:9" x14ac:dyDescent="0.25">
      <c r="A21" t="s">
        <v>19</v>
      </c>
      <c r="B21">
        <f>+B9</f>
        <v>287.5</v>
      </c>
      <c r="C21">
        <f>+C9</f>
        <v>1063.1400000000001</v>
      </c>
      <c r="D21">
        <f>+D9</f>
        <v>1144.3900000000001</v>
      </c>
      <c r="E21" s="34">
        <f>ROUND(D21/C21,3)-1</f>
        <v>7.6000000000000068E-2</v>
      </c>
      <c r="I21">
        <f>+B21/$B$26</f>
        <v>0.18501834094858097</v>
      </c>
    </row>
    <row r="22" spans="1:9" x14ac:dyDescent="0.25">
      <c r="A22" t="s">
        <v>22</v>
      </c>
      <c r="B22">
        <f t="shared" ref="B22:D24" si="2">+B12</f>
        <v>1553.9</v>
      </c>
      <c r="C22">
        <f t="shared" si="2"/>
        <v>113</v>
      </c>
      <c r="D22">
        <f t="shared" si="2"/>
        <v>157</v>
      </c>
      <c r="E22" s="34">
        <f>ROUND(D22/C22,3)-1</f>
        <v>0.38900000000000001</v>
      </c>
      <c r="I22">
        <f>+B22/$B$26</f>
        <v>1</v>
      </c>
    </row>
    <row r="23" spans="1:9" x14ac:dyDescent="0.25">
      <c r="A23" t="s">
        <v>23</v>
      </c>
      <c r="B23">
        <f t="shared" si="2"/>
        <v>80</v>
      </c>
      <c r="C23">
        <f t="shared" si="2"/>
        <v>15.83</v>
      </c>
      <c r="D23">
        <f t="shared" si="2"/>
        <v>22</v>
      </c>
      <c r="E23" s="34">
        <f>ROUND(D23/C23,3)-1</f>
        <v>0.3899999999999999</v>
      </c>
      <c r="I23">
        <f>+B23/$B$26</f>
        <v>5.1483364437866011E-2</v>
      </c>
    </row>
    <row r="24" spans="1:9" x14ac:dyDescent="0.25">
      <c r="A24" t="s">
        <v>24</v>
      </c>
      <c r="B24">
        <f t="shared" si="2"/>
        <v>1518.1</v>
      </c>
      <c r="C24">
        <f t="shared" si="2"/>
        <v>1.27</v>
      </c>
      <c r="D24">
        <f t="shared" si="2"/>
        <v>1.29</v>
      </c>
      <c r="E24" s="34">
        <f>ROUND(D24/C24,3)-1</f>
        <v>1.6000000000000014E-2</v>
      </c>
      <c r="I24">
        <f>+B24/$B$26</f>
        <v>0.97696119441405482</v>
      </c>
    </row>
    <row r="26" spans="1:9" x14ac:dyDescent="0.25">
      <c r="A26" t="s">
        <v>27</v>
      </c>
      <c r="B26">
        <f>+B20</f>
        <v>1553.9</v>
      </c>
      <c r="C26">
        <f>ROUND(SUMPRODUCT(C20:C24,$I$20:$I$24),2)</f>
        <v>4471.7299999999996</v>
      </c>
      <c r="D26">
        <f>ROUND(SUMPRODUCT(D20:D24,$I$20:$I$24),2)</f>
        <v>4849.0200000000004</v>
      </c>
      <c r="E26" s="34">
        <f>ROUND(D26/C26,3)-1</f>
        <v>8.4000000000000075E-2</v>
      </c>
    </row>
    <row r="28" spans="1:9" x14ac:dyDescent="0.25">
      <c r="A28" t="s">
        <v>28</v>
      </c>
    </row>
    <row r="29" spans="1:9" x14ac:dyDescent="0.25">
      <c r="A29" t="str">
        <f t="shared" ref="A29:D30" si="3">+A10</f>
        <v>pdl</v>
      </c>
      <c r="B29">
        <f t="shared" si="3"/>
        <v>1553.9</v>
      </c>
      <c r="C29">
        <f t="shared" si="3"/>
        <v>1878.41</v>
      </c>
      <c r="D29">
        <f t="shared" si="3"/>
        <v>1063.6500000000001</v>
      </c>
      <c r="E29" s="34">
        <f>ROUND(D29/C29,3)-1</f>
        <v>-0.43400000000000005</v>
      </c>
      <c r="I29">
        <f>+B29/$B$32</f>
        <v>1</v>
      </c>
    </row>
    <row r="30" spans="1:9" x14ac:dyDescent="0.25">
      <c r="A30" t="str">
        <f t="shared" si="3"/>
        <v>pdl excess</v>
      </c>
      <c r="B30">
        <f t="shared" si="3"/>
        <v>1448.7</v>
      </c>
      <c r="C30">
        <f t="shared" si="3"/>
        <v>392.59</v>
      </c>
      <c r="D30">
        <f t="shared" si="3"/>
        <v>222.3</v>
      </c>
      <c r="E30" s="34">
        <f>ROUND(D30/C30,3)-1</f>
        <v>-0.43400000000000005</v>
      </c>
      <c r="I30">
        <f>+B30/$B$32</f>
        <v>0.93229937576420618</v>
      </c>
    </row>
    <row r="32" spans="1:9" x14ac:dyDescent="0.25">
      <c r="A32" t="s">
        <v>29</v>
      </c>
      <c r="B32">
        <f>+B29</f>
        <v>1553.9</v>
      </c>
      <c r="C32">
        <f>ROUND(SUMPRODUCT(C29:C30,$I$29:$I$30),2)</f>
        <v>2244.42</v>
      </c>
      <c r="D32">
        <f>ROUND(SUMPRODUCT(D29:D30,$I$29:$I$30),2)</f>
        <v>1270.9000000000001</v>
      </c>
      <c r="E32" s="34">
        <f>ROUND(D32/C32,3)-1</f>
        <v>-0.43400000000000005</v>
      </c>
    </row>
    <row r="34" spans="1:9" x14ac:dyDescent="0.25">
      <c r="A34" t="s">
        <v>48</v>
      </c>
      <c r="C34">
        <f>C32+C26+C8</f>
        <v>7830.86</v>
      </c>
      <c r="D34">
        <f>D32+D26+D8</f>
        <v>7381.42</v>
      </c>
      <c r="E34" s="34">
        <f>ROUND(D34/C34,3)-1</f>
        <v>-5.7000000000000051E-2</v>
      </c>
    </row>
    <row r="35" spans="1:9" ht="13.8" thickBot="1" x14ac:dyDescent="0.3"/>
    <row r="36" spans="1:9" ht="13.8" thickBot="1" x14ac:dyDescent="0.3">
      <c r="A36" s="4" t="s">
        <v>42</v>
      </c>
      <c r="B36" s="4"/>
      <c r="C36" s="4"/>
      <c r="D36" s="4"/>
      <c r="E36" s="4"/>
      <c r="F36" s="4"/>
      <c r="G36" t="s">
        <v>8</v>
      </c>
      <c r="H36" s="17">
        <v>37530</v>
      </c>
    </row>
    <row r="37" spans="1:9" x14ac:dyDescent="0.25">
      <c r="A37" s="4"/>
      <c r="B37" s="4"/>
      <c r="C37" s="4"/>
      <c r="D37" s="4"/>
      <c r="E37" s="4"/>
      <c r="F37" s="4"/>
      <c r="G37" s="4"/>
      <c r="H37" s="4"/>
    </row>
    <row r="38" spans="1:9" x14ac:dyDescent="0.25">
      <c r="A38" s="4"/>
      <c r="B38" s="4"/>
      <c r="C38" s="4"/>
      <c r="D38" s="4"/>
      <c r="E38" s="4"/>
      <c r="F38" s="4"/>
      <c r="G38" s="4"/>
      <c r="H38" s="4"/>
    </row>
    <row r="39" spans="1:9" x14ac:dyDescent="0.25">
      <c r="C39" s="13" t="s">
        <v>9</v>
      </c>
      <c r="D39" s="13" t="s">
        <v>10</v>
      </c>
      <c r="E39" s="12" t="s">
        <v>11</v>
      </c>
      <c r="I39" t="s">
        <v>12</v>
      </c>
    </row>
    <row r="40" spans="1:9" x14ac:dyDescent="0.25">
      <c r="B40" s="14" t="s">
        <v>13</v>
      </c>
      <c r="C40" s="15" t="s">
        <v>14</v>
      </c>
      <c r="D40" s="15" t="s">
        <v>14</v>
      </c>
      <c r="E40" s="16" t="s">
        <v>15</v>
      </c>
      <c r="I40" s="14" t="s">
        <v>16</v>
      </c>
    </row>
    <row r="41" spans="1:9" ht="13.8" thickBot="1" x14ac:dyDescent="0.3"/>
    <row r="42" spans="1:9" x14ac:dyDescent="0.25">
      <c r="A42" t="s">
        <v>17</v>
      </c>
      <c r="B42" s="41">
        <v>1829.5</v>
      </c>
      <c r="C42" s="42">
        <v>837.9</v>
      </c>
      <c r="D42" s="42">
        <v>1054.07</v>
      </c>
      <c r="E42" s="31">
        <f t="shared" ref="E42:E49" si="4">ROUND(D42/C42,3)-1</f>
        <v>0.25800000000000001</v>
      </c>
      <c r="I42">
        <f t="shared" ref="I42:I49" si="5">+B42/$B$51</f>
        <v>1</v>
      </c>
    </row>
    <row r="43" spans="1:9" x14ac:dyDescent="0.25">
      <c r="A43" t="s">
        <v>18</v>
      </c>
      <c r="B43" s="43">
        <f>B42</f>
        <v>1829.5</v>
      </c>
      <c r="C43">
        <v>159.15</v>
      </c>
      <c r="D43">
        <v>363.49</v>
      </c>
      <c r="E43" s="32">
        <f t="shared" si="4"/>
        <v>1.2839999999999998</v>
      </c>
      <c r="I43">
        <f t="shared" si="5"/>
        <v>1</v>
      </c>
    </row>
    <row r="44" spans="1:9" x14ac:dyDescent="0.25">
      <c r="A44" t="s">
        <v>19</v>
      </c>
      <c r="B44" s="43">
        <v>1516.7</v>
      </c>
      <c r="C44">
        <v>746.4</v>
      </c>
      <c r="D44">
        <v>938.97</v>
      </c>
      <c r="E44" s="32">
        <f t="shared" si="4"/>
        <v>0.25800000000000001</v>
      </c>
      <c r="I44">
        <f t="shared" si="5"/>
        <v>0.82902432358567912</v>
      </c>
    </row>
    <row r="45" spans="1:9" x14ac:dyDescent="0.25">
      <c r="A45" t="s">
        <v>20</v>
      </c>
      <c r="B45" s="43">
        <f>B42</f>
        <v>1829.5</v>
      </c>
      <c r="C45">
        <v>413.65</v>
      </c>
      <c r="D45">
        <v>455.93</v>
      </c>
      <c r="E45" s="32">
        <f t="shared" si="4"/>
        <v>0.10200000000000009</v>
      </c>
      <c r="I45">
        <f t="shared" si="5"/>
        <v>1</v>
      </c>
    </row>
    <row r="46" spans="1:9" x14ac:dyDescent="0.25">
      <c r="A46" t="s">
        <v>21</v>
      </c>
      <c r="B46" s="43">
        <v>1803.9</v>
      </c>
      <c r="C46">
        <v>59.62</v>
      </c>
      <c r="D46">
        <v>65.709999999999994</v>
      </c>
      <c r="E46" s="32">
        <f t="shared" si="4"/>
        <v>0.10200000000000009</v>
      </c>
      <c r="I46">
        <f t="shared" si="5"/>
        <v>0.986007105766603</v>
      </c>
    </row>
    <row r="47" spans="1:9" x14ac:dyDescent="0.25">
      <c r="A47" t="s">
        <v>45</v>
      </c>
      <c r="B47" s="43">
        <f>B42</f>
        <v>1829.5</v>
      </c>
      <c r="C47">
        <v>8</v>
      </c>
      <c r="D47">
        <v>8</v>
      </c>
      <c r="E47" s="32">
        <f t="shared" si="4"/>
        <v>0</v>
      </c>
      <c r="I47">
        <f t="shared" si="5"/>
        <v>1</v>
      </c>
    </row>
    <row r="48" spans="1:9" x14ac:dyDescent="0.25">
      <c r="A48" t="s">
        <v>23</v>
      </c>
      <c r="B48" s="43">
        <v>797.7</v>
      </c>
      <c r="C48">
        <v>2.73</v>
      </c>
      <c r="D48">
        <v>2.73</v>
      </c>
      <c r="E48" s="32">
        <f t="shared" si="4"/>
        <v>0</v>
      </c>
      <c r="I48">
        <f t="shared" si="5"/>
        <v>0.43602077070237771</v>
      </c>
    </row>
    <row r="49" spans="1:9" ht="13.8" thickBot="1" x14ac:dyDescent="0.3">
      <c r="A49" t="s">
        <v>24</v>
      </c>
      <c r="B49" s="44">
        <v>1798.4</v>
      </c>
      <c r="C49" s="45">
        <v>24.5</v>
      </c>
      <c r="D49" s="45">
        <v>24.33</v>
      </c>
      <c r="E49" s="33">
        <f t="shared" si="4"/>
        <v>-7.0000000000000062E-3</v>
      </c>
      <c r="I49">
        <f t="shared" si="5"/>
        <v>0.98300081989614652</v>
      </c>
    </row>
    <row r="51" spans="1:9" x14ac:dyDescent="0.25">
      <c r="A51" t="s">
        <v>25</v>
      </c>
      <c r="B51">
        <f>+B42</f>
        <v>1829.5</v>
      </c>
      <c r="C51">
        <f>ROUND(SUMPRODUCT(C42:C49,$I$42:$I$49),2)</f>
        <v>2121.54</v>
      </c>
      <c r="D51">
        <f>ROUND(SUMPRODUCT(D42:D49,$I$42:$I$49),2)</f>
        <v>2749.82</v>
      </c>
      <c r="E51" s="34">
        <f>ROUND(D51/C51,3)-1</f>
        <v>0.29600000000000004</v>
      </c>
    </row>
    <row r="54" spans="1:9" x14ac:dyDescent="0.25">
      <c r="A54" t="s">
        <v>26</v>
      </c>
    </row>
    <row r="55" spans="1:9" x14ac:dyDescent="0.25">
      <c r="A55" t="s">
        <v>17</v>
      </c>
      <c r="B55">
        <f>+B42</f>
        <v>1829.5</v>
      </c>
      <c r="C55">
        <f>+C42</f>
        <v>837.9</v>
      </c>
      <c r="D55">
        <f>+D42</f>
        <v>1054.07</v>
      </c>
      <c r="E55" s="34">
        <f>ROUND(D55/C55,3)-1</f>
        <v>0.25800000000000001</v>
      </c>
      <c r="I55">
        <f>+B55/$B$51</f>
        <v>1</v>
      </c>
    </row>
    <row r="56" spans="1:9" x14ac:dyDescent="0.25">
      <c r="A56" t="s">
        <v>19</v>
      </c>
      <c r="B56">
        <f>+B44</f>
        <v>1516.7</v>
      </c>
      <c r="C56">
        <f>+C44</f>
        <v>746.4</v>
      </c>
      <c r="D56">
        <f>+D44</f>
        <v>938.97</v>
      </c>
      <c r="E56" s="34">
        <f>ROUND(D56/C56,3)-1</f>
        <v>0.25800000000000001</v>
      </c>
      <c r="I56">
        <f>+B56/$B$51</f>
        <v>0.82902432358567912</v>
      </c>
    </row>
    <row r="57" spans="1:9" x14ac:dyDescent="0.25">
      <c r="A57" t="s">
        <v>22</v>
      </c>
      <c r="B57">
        <f>+B47</f>
        <v>1829.5</v>
      </c>
      <c r="C57">
        <f>+C47</f>
        <v>8</v>
      </c>
      <c r="D57">
        <f>+D47</f>
        <v>8</v>
      </c>
      <c r="E57" s="34">
        <f>ROUND(D57/C57,3)-1</f>
        <v>0</v>
      </c>
      <c r="I57">
        <f>+B57/$B$51</f>
        <v>1</v>
      </c>
    </row>
    <row r="58" spans="1:9" x14ac:dyDescent="0.25">
      <c r="A58" t="str">
        <f>A48</f>
        <v>u-1 excess</v>
      </c>
      <c r="B58">
        <f t="shared" ref="B58:D59" si="6">+B48</f>
        <v>797.7</v>
      </c>
      <c r="C58">
        <f t="shared" si="6"/>
        <v>2.73</v>
      </c>
      <c r="D58">
        <f t="shared" si="6"/>
        <v>2.73</v>
      </c>
      <c r="E58" s="34">
        <f>ROUND(D58/C58,3)-1</f>
        <v>0</v>
      </c>
      <c r="I58">
        <f>+B58/$B$51</f>
        <v>0.43602077070237771</v>
      </c>
    </row>
    <row r="59" spans="1:9" x14ac:dyDescent="0.25">
      <c r="A59" t="str">
        <f>A49</f>
        <v>u-2</v>
      </c>
      <c r="B59">
        <f t="shared" si="6"/>
        <v>1798.4</v>
      </c>
      <c r="C59">
        <f t="shared" si="6"/>
        <v>24.5</v>
      </c>
      <c r="D59">
        <f t="shared" si="6"/>
        <v>24.33</v>
      </c>
      <c r="E59" s="34">
        <f>ROUND(D59/C59,3)-1</f>
        <v>-7.0000000000000062E-3</v>
      </c>
      <c r="I59">
        <f>+B59/$B$51</f>
        <v>0.98300081989614652</v>
      </c>
    </row>
    <row r="61" spans="1:9" x14ac:dyDescent="0.25">
      <c r="A61" t="s">
        <v>27</v>
      </c>
      <c r="B61">
        <f>+B55</f>
        <v>1829.5</v>
      </c>
      <c r="C61">
        <f>ROUND(SUMPRODUCT(C55:C59,$I$55:$I$59),2)</f>
        <v>1489.96</v>
      </c>
      <c r="D61">
        <f>ROUND(SUMPRODUCT(D55:D59,$I$55:$I$59),2)</f>
        <v>1865.61</v>
      </c>
      <c r="E61" s="34">
        <f>ROUND(D61/C61,3)-1</f>
        <v>0.252</v>
      </c>
    </row>
    <row r="63" spans="1:9" x14ac:dyDescent="0.25">
      <c r="A63" t="s">
        <v>28</v>
      </c>
    </row>
    <row r="64" spans="1:9" x14ac:dyDescent="0.25">
      <c r="A64" t="str">
        <f t="shared" ref="A64:D65" si="7">+A45</f>
        <v>pdl</v>
      </c>
      <c r="B64">
        <f t="shared" si="7"/>
        <v>1829.5</v>
      </c>
      <c r="C64">
        <f t="shared" si="7"/>
        <v>413.65</v>
      </c>
      <c r="D64">
        <f t="shared" si="7"/>
        <v>455.93</v>
      </c>
      <c r="E64" s="34">
        <f>ROUND(D64/C64,3)-1</f>
        <v>0.10200000000000009</v>
      </c>
      <c r="I64">
        <f>+B64/$B$67</f>
        <v>1</v>
      </c>
    </row>
    <row r="65" spans="1:9" x14ac:dyDescent="0.25">
      <c r="A65" t="str">
        <f t="shared" si="7"/>
        <v>pdl excess</v>
      </c>
      <c r="B65">
        <f t="shared" si="7"/>
        <v>1803.9</v>
      </c>
      <c r="C65">
        <f t="shared" si="7"/>
        <v>59.62</v>
      </c>
      <c r="D65">
        <f t="shared" si="7"/>
        <v>65.709999999999994</v>
      </c>
      <c r="E65" s="34">
        <f>ROUND(D65/C65,3)-1</f>
        <v>0.10200000000000009</v>
      </c>
      <c r="I65">
        <f>+B65/$B$67</f>
        <v>0.986007105766603</v>
      </c>
    </row>
    <row r="67" spans="1:9" x14ac:dyDescent="0.25">
      <c r="A67" t="s">
        <v>29</v>
      </c>
      <c r="B67">
        <f>+B64</f>
        <v>1829.5</v>
      </c>
      <c r="C67">
        <f>ROUND(SUMPRODUCT(C64:C65,$I$64:$I$65),2)</f>
        <v>472.44</v>
      </c>
      <c r="D67">
        <f>ROUND(SUMPRODUCT(D64:D65,$I$64:$I$65),2)</f>
        <v>520.72</v>
      </c>
      <c r="E67" s="34">
        <f>ROUND(D67/C67,3)-1</f>
        <v>0.10200000000000009</v>
      </c>
    </row>
    <row r="71" spans="1:9" x14ac:dyDescent="0.25">
      <c r="A71" t="s">
        <v>46</v>
      </c>
      <c r="B71">
        <f>B61</f>
        <v>1829.5</v>
      </c>
      <c r="C71">
        <f>C61</f>
        <v>1489.96</v>
      </c>
      <c r="D71">
        <f>D61</f>
        <v>1865.61</v>
      </c>
      <c r="E71" s="34">
        <f>E61</f>
        <v>0.252</v>
      </c>
    </row>
    <row r="72" spans="1:9" x14ac:dyDescent="0.25">
      <c r="A72" t="s">
        <v>20</v>
      </c>
      <c r="B72">
        <f>B67</f>
        <v>1829.5</v>
      </c>
      <c r="C72">
        <f>C67</f>
        <v>472.44</v>
      </c>
      <c r="D72">
        <f>D67</f>
        <v>520.72</v>
      </c>
      <c r="E72" s="34">
        <f>E67</f>
        <v>0.10200000000000009</v>
      </c>
    </row>
    <row r="73" spans="1:9" x14ac:dyDescent="0.25">
      <c r="A73" t="s">
        <v>47</v>
      </c>
      <c r="B73">
        <f>B43</f>
        <v>1829.5</v>
      </c>
      <c r="C73">
        <f>C43</f>
        <v>159.15</v>
      </c>
      <c r="D73">
        <f>D43</f>
        <v>363.49</v>
      </c>
      <c r="E73" s="34">
        <f>E43</f>
        <v>1.2839999999999998</v>
      </c>
    </row>
    <row r="75" spans="1:9" x14ac:dyDescent="0.25">
      <c r="A75" t="s">
        <v>48</v>
      </c>
      <c r="C75">
        <f>C71+C72+C73</f>
        <v>2121.5500000000002</v>
      </c>
      <c r="D75">
        <f>D71+D72+D73</f>
        <v>2749.8199999999997</v>
      </c>
      <c r="E75" s="34">
        <f>ROUND(D75/C75,3)-1</f>
        <v>0.29600000000000004</v>
      </c>
    </row>
  </sheetData>
  <phoneticPr fontId="10" type="noConversion"/>
  <pageMargins left="0.75" right="0.75" top="1" bottom="1" header="0.5" footer="0.5"/>
  <pageSetup scale="67" fitToWidth="2" orientation="portrait" horizontalDpi="300" verticalDpi="300" r:id="rId1"/>
  <headerFooter alignWithMargins="0"/>
  <rowBreaks count="1" manualBreakCount="1">
    <brk id="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TLCS 12.1.2023</vt:lpstr>
      <vt:lpstr>summary test</vt:lpstr>
      <vt:lpstr>backup 6-1-16</vt:lpstr>
      <vt:lpstr>Sheet1</vt:lpstr>
      <vt:lpstr>backup 9-1-14</vt:lpstr>
      <vt:lpstr>backup 4-1-13</vt:lpstr>
      <vt:lpstr>backup 11-1-09</vt:lpstr>
      <vt:lpstr>backup 10-1-03</vt:lpstr>
      <vt:lpstr>backup 10-1-02</vt:lpstr>
      <vt:lpstr>backup 10-1-01</vt:lpstr>
      <vt:lpstr>backup 10-1-00</vt:lpstr>
      <vt:lpstr>backup 1-1-97</vt:lpstr>
      <vt:lpstr>backup 1-1-99</vt:lpstr>
      <vt:lpstr>backup 1-1-98</vt:lpstr>
      <vt:lpstr>'backup 10-1-00'!Print_Area</vt:lpstr>
      <vt:lpstr>'backup 10-1-01'!Print_Area</vt:lpstr>
      <vt:lpstr>'backup 10-1-02'!Print_Area</vt:lpstr>
      <vt:lpstr>'backup 10-1-03'!Print_Area</vt:lpstr>
      <vt:lpstr>'backup 11-1-09'!Print_Area</vt:lpstr>
      <vt:lpstr>'backup 1-1-98'!Print_Area</vt:lpstr>
      <vt:lpstr>'backup 1-1-99'!Print_Area</vt:lpstr>
      <vt:lpstr>'backup 4-1-13'!Print_Area</vt:lpstr>
      <vt:lpstr>'backup 6-1-16'!Print_Area</vt:lpstr>
      <vt:lpstr>'backup 9-1-14'!Print_Area</vt:lpstr>
      <vt:lpstr>'TLCS 12.1.2023'!Print_Area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C.A.R.</dc:creator>
  <cp:lastModifiedBy>Chiu, Shannon</cp:lastModifiedBy>
  <cp:lastPrinted>2023-09-13T20:44:59Z</cp:lastPrinted>
  <dcterms:created xsi:type="dcterms:W3CDTF">1998-06-04T18:45:03Z</dcterms:created>
  <dcterms:modified xsi:type="dcterms:W3CDTF">2023-09-13T21:02:23Z</dcterms:modified>
</cp:coreProperties>
</file>